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printerSettings/printerSettings1.bin" ContentType="application/vnd.openxmlformats-officedocument.spreadsheetml.printerSettings"/>
  <Override PartName="/xl/charts/chart6.xml" ContentType="application/vnd.openxmlformats-officedocument.drawingml.chart+xml"/>
  <Override PartName="/xl/queryTables/queryTable1.xml" ContentType="application/vnd.openxmlformats-officedocument.spreadsheetml.queryTable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wmf" ContentType="image/x-wmf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printerSettings/printerSettings8.bin" ContentType="application/vnd.openxmlformats-officedocument.spreadsheetml.printerSettings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printerSettings/printerSettings6.bin" ContentType="application/vnd.openxmlformats-officedocument.spreadsheetml.printerSettings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printerSettings/printerSettings4.bin" ContentType="application/vnd.openxmlformats-officedocument.spreadsheetml.printerSettings"/>
  <Override PartName="/xl/charts/chart23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queryTables/queryTable3.xml" ContentType="application/vnd.openxmlformats-officedocument.spreadsheetml.queryTable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oleObject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queryTables/queryTable2.xml" ContentType="application/vnd.openxmlformats-officedocument.spreadsheetml.queryTable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Default Extension="emf" ContentType="image/x-emf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Default Extension="vml" ContentType="application/vnd.openxmlformats-officedocument.vmlDrawing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printerSettings/printerSettings5.bin" ContentType="application/vnd.openxmlformats-officedocument.spreadsheetml.printerSettings"/>
  <Override PartName="/xl/drawings/drawing10.xml" ContentType="application/vnd.openxmlformats-officedocument.drawing+xml"/>
  <Override PartName="/xl/charts/chart2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480" windowHeight="9120" tabRatio="818" activeTab="6"/>
  </bookViews>
  <sheets>
    <sheet name="Example" sheetId="1" r:id="rId1"/>
    <sheet name="Gain" sheetId="8" r:id="rId2"/>
    <sheet name="Impedance" sheetId="7" r:id="rId3"/>
    <sheet name="Z,Y,RLC" sheetId="11" r:id="rId4"/>
    <sheet name="Polar" sheetId="9" r:id="rId5"/>
    <sheet name="WIEN" sheetId="2" r:id="rId6"/>
    <sheet name="WIEN-TINA" sheetId="22" r:id="rId7"/>
    <sheet name="Sheet3" sheetId="3" r:id="rId8"/>
    <sheet name="Wien-Y" sheetId="12" r:id="rId9"/>
    <sheet name="PHASE-SHIFT" sheetId="4" r:id="rId10"/>
    <sheet name="Sheet2" sheetId="5" r:id="rId11"/>
    <sheet name="S11-C11-VSWR" sheetId="6" r:id="rId12"/>
    <sheet name="Sheet1" sheetId="13" r:id="rId13"/>
    <sheet name="Sheet4" sheetId="14" r:id="rId14"/>
    <sheet name="Sheet5" sheetId="15" r:id="rId15"/>
    <sheet name="XTAL" sheetId="16" r:id="rId16"/>
    <sheet name="Lec9" sheetId="17" r:id="rId17"/>
    <sheet name="Lec10" sheetId="18" r:id="rId18"/>
    <sheet name="Lec11" sheetId="19" r:id="rId19"/>
    <sheet name="Butterworth" sheetId="20" r:id="rId20"/>
    <sheet name="Sheet6" sheetId="21" r:id="rId21"/>
  </sheets>
  <definedNames>
    <definedName name="tcurve" localSheetId="12">Sheet1!$A$1:$C$103</definedName>
    <definedName name="tcurve" localSheetId="14">Sheet5!$A$1:$C$103</definedName>
    <definedName name="tcurve" localSheetId="6">'WIEN-TINA'!$A$1:$C$103</definedName>
  </definedNames>
  <calcPr calcId="125725"/>
</workbook>
</file>

<file path=xl/calcChain.xml><?xml version="1.0" encoding="utf-8"?>
<calcChain xmlns="http://schemas.openxmlformats.org/spreadsheetml/2006/main">
  <c r="M4" i="21"/>
  <c r="M5"/>
  <c r="M6"/>
  <c r="M7"/>
  <c r="M8"/>
  <c r="M9"/>
  <c r="M10"/>
  <c r="M11"/>
  <c r="M3"/>
  <c r="L4"/>
  <c r="L5"/>
  <c r="L6"/>
  <c r="L7"/>
  <c r="L8"/>
  <c r="L9"/>
  <c r="L10"/>
  <c r="L11"/>
  <c r="L3"/>
  <c r="K4"/>
  <c r="K5"/>
  <c r="K6"/>
  <c r="K7"/>
  <c r="K8"/>
  <c r="K9"/>
  <c r="K10"/>
  <c r="K11"/>
  <c r="K3"/>
  <c r="J4"/>
  <c r="J5"/>
  <c r="J6"/>
  <c r="J7"/>
  <c r="J8"/>
  <c r="J9"/>
  <c r="J10"/>
  <c r="J11"/>
  <c r="J3"/>
  <c r="I4"/>
  <c r="I5"/>
  <c r="I6"/>
  <c r="I7"/>
  <c r="I8"/>
  <c r="I9"/>
  <c r="I10"/>
  <c r="I11"/>
  <c r="I3"/>
  <c r="H4"/>
  <c r="H5"/>
  <c r="H6"/>
  <c r="H7"/>
  <c r="H8"/>
  <c r="H9"/>
  <c r="H10"/>
  <c r="H11"/>
  <c r="H3"/>
  <c r="G4"/>
  <c r="G5"/>
  <c r="G6"/>
  <c r="G7"/>
  <c r="G8"/>
  <c r="G9"/>
  <c r="G10"/>
  <c r="G11"/>
  <c r="G3"/>
  <c r="R2" i="20" l="1"/>
  <c r="R3"/>
  <c r="R4"/>
  <c r="R5"/>
  <c r="R6"/>
  <c r="Q2"/>
  <c r="Q3"/>
  <c r="Q4"/>
  <c r="Q5"/>
  <c r="Q6"/>
  <c r="P2"/>
  <c r="P3"/>
  <c r="P4"/>
  <c r="P5"/>
  <c r="P6"/>
  <c r="O2"/>
  <c r="O3"/>
  <c r="O4"/>
  <c r="O5"/>
  <c r="O6"/>
  <c r="N2"/>
  <c r="N3"/>
  <c r="N4"/>
  <c r="N5"/>
  <c r="N6"/>
  <c r="M2"/>
  <c r="M3"/>
  <c r="M4"/>
  <c r="M5"/>
  <c r="M6"/>
  <c r="L2"/>
  <c r="L3"/>
  <c r="L4"/>
  <c r="L5"/>
  <c r="L6"/>
  <c r="L8"/>
  <c r="P8" s="1"/>
  <c r="Q8" s="1"/>
  <c r="R8" s="1"/>
  <c r="L9"/>
  <c r="M9" s="1"/>
  <c r="N9" s="1"/>
  <c r="O9" s="1"/>
  <c r="L10"/>
  <c r="P10" s="1"/>
  <c r="Q10" s="1"/>
  <c r="R10" s="1"/>
  <c r="L11"/>
  <c r="P11" s="1"/>
  <c r="Q11" s="1"/>
  <c r="R11" s="1"/>
  <c r="L12"/>
  <c r="P12" s="1"/>
  <c r="Q12" s="1"/>
  <c r="R12" s="1"/>
  <c r="L13"/>
  <c r="P13" s="1"/>
  <c r="Q13" s="1"/>
  <c r="R13" s="1"/>
  <c r="L14"/>
  <c r="P14" s="1"/>
  <c r="Q14" s="1"/>
  <c r="R14" s="1"/>
  <c r="L15"/>
  <c r="P15" s="1"/>
  <c r="Q15" s="1"/>
  <c r="R15" s="1"/>
  <c r="L16"/>
  <c r="P16" s="1"/>
  <c r="Q16" s="1"/>
  <c r="R16" s="1"/>
  <c r="L7"/>
  <c r="P7" s="1"/>
  <c r="Q7" s="1"/>
  <c r="R7" s="1"/>
  <c r="E13" i="19"/>
  <c r="E14"/>
  <c r="E15"/>
  <c r="E16"/>
  <c r="E17"/>
  <c r="E18"/>
  <c r="E19"/>
  <c r="E20"/>
  <c r="E21"/>
  <c r="E22"/>
  <c r="E23"/>
  <c r="D13"/>
  <c r="D14"/>
  <c r="D15"/>
  <c r="D16"/>
  <c r="D17"/>
  <c r="D18"/>
  <c r="D19"/>
  <c r="D20"/>
  <c r="D21"/>
  <c r="D22"/>
  <c r="D23"/>
  <c r="C13"/>
  <c r="C14"/>
  <c r="C15"/>
  <c r="C16"/>
  <c r="C17"/>
  <c r="C18"/>
  <c r="C19"/>
  <c r="C20"/>
  <c r="C21"/>
  <c r="C22"/>
  <c r="C23"/>
  <c r="B13"/>
  <c r="B14"/>
  <c r="B15"/>
  <c r="B16"/>
  <c r="B17"/>
  <c r="B18"/>
  <c r="B19"/>
  <c r="B20"/>
  <c r="B21"/>
  <c r="B22"/>
  <c r="B23"/>
  <c r="F2"/>
  <c r="E3"/>
  <c r="E4"/>
  <c r="E5"/>
  <c r="E6"/>
  <c r="E7"/>
  <c r="E8"/>
  <c r="E9"/>
  <c r="E10"/>
  <c r="E11"/>
  <c r="E12"/>
  <c r="E2"/>
  <c r="D3"/>
  <c r="D4"/>
  <c r="D5"/>
  <c r="D6"/>
  <c r="D7"/>
  <c r="D8"/>
  <c r="D9"/>
  <c r="D10"/>
  <c r="D11"/>
  <c r="D12"/>
  <c r="D2"/>
  <c r="C3"/>
  <c r="F3" s="1"/>
  <c r="C2"/>
  <c r="C5"/>
  <c r="C7"/>
  <c r="C9"/>
  <c r="C11"/>
  <c r="B3"/>
  <c r="B4"/>
  <c r="C4" s="1"/>
  <c r="F4" s="1"/>
  <c r="B5"/>
  <c r="B6"/>
  <c r="C6" s="1"/>
  <c r="B7"/>
  <c r="B8"/>
  <c r="C8" s="1"/>
  <c r="B9"/>
  <c r="B10"/>
  <c r="C10" s="1"/>
  <c r="B11"/>
  <c r="B12"/>
  <c r="C12" s="1"/>
  <c r="B2"/>
  <c r="J13" i="18"/>
  <c r="J12"/>
  <c r="J11"/>
  <c r="L12"/>
  <c r="L13"/>
  <c r="L11"/>
  <c r="K12"/>
  <c r="K13"/>
  <c r="K11"/>
  <c r="I13"/>
  <c r="I12"/>
  <c r="I11"/>
  <c r="H12"/>
  <c r="H13"/>
  <c r="H11"/>
  <c r="G12"/>
  <c r="G13"/>
  <c r="G11"/>
  <c r="F12"/>
  <c r="F13"/>
  <c r="F11"/>
  <c r="E12"/>
  <c r="E13"/>
  <c r="E11"/>
  <c r="D13"/>
  <c r="D12"/>
  <c r="D11"/>
  <c r="F3"/>
  <c r="G3" s="1"/>
  <c r="F4"/>
  <c r="G4" s="1"/>
  <c r="F2"/>
  <c r="G2" s="1"/>
  <c r="B5"/>
  <c r="D3" s="1"/>
  <c r="B4"/>
  <c r="M11" i="20" l="1"/>
  <c r="N11" s="1"/>
  <c r="O11" s="1"/>
  <c r="P9"/>
  <c r="Q9" s="1"/>
  <c r="R9" s="1"/>
  <c r="M16"/>
  <c r="N16" s="1"/>
  <c r="O16" s="1"/>
  <c r="M15"/>
  <c r="N15" s="1"/>
  <c r="O15" s="1"/>
  <c r="M14"/>
  <c r="N14" s="1"/>
  <c r="O14" s="1"/>
  <c r="M13"/>
  <c r="N13" s="1"/>
  <c r="O13" s="1"/>
  <c r="M12"/>
  <c r="N12" s="1"/>
  <c r="O12" s="1"/>
  <c r="M10"/>
  <c r="N10" s="1"/>
  <c r="O10" s="1"/>
  <c r="M8"/>
  <c r="N8" s="1"/>
  <c r="O8" s="1"/>
  <c r="M7"/>
  <c r="N7" s="1"/>
  <c r="O7" s="1"/>
  <c r="F12" i="19"/>
  <c r="F10"/>
  <c r="F8"/>
  <c r="F6"/>
  <c r="F11"/>
  <c r="F7"/>
  <c r="F9"/>
  <c r="F5"/>
  <c r="F23"/>
  <c r="F21"/>
  <c r="F19"/>
  <c r="F17"/>
  <c r="F15"/>
  <c r="F13"/>
  <c r="F22"/>
  <c r="F20"/>
  <c r="F18"/>
  <c r="F16"/>
  <c r="F14"/>
  <c r="D4" i="18"/>
  <c r="E4" s="1"/>
  <c r="H4" s="1"/>
  <c r="I4" s="1"/>
  <c r="J4" s="1"/>
  <c r="E3"/>
  <c r="H3" s="1"/>
  <c r="I3" s="1"/>
  <c r="J3" s="1"/>
  <c r="D2"/>
  <c r="E2" s="1"/>
  <c r="H2" s="1"/>
  <c r="I2" s="1"/>
  <c r="J2" s="1"/>
  <c r="F9" i="17"/>
  <c r="F8"/>
  <c r="F7"/>
  <c r="F6"/>
  <c r="F5"/>
  <c r="F1"/>
  <c r="F4"/>
  <c r="F3"/>
  <c r="F2"/>
  <c r="B8"/>
  <c r="B7"/>
  <c r="B6"/>
  <c r="B5"/>
  <c r="B4"/>
  <c r="B3"/>
  <c r="B1"/>
  <c r="M3" i="16" l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F3"/>
  <c r="I3" s="1"/>
  <c r="F4"/>
  <c r="I4" s="1"/>
  <c r="F5"/>
  <c r="I5" s="1"/>
  <c r="F6"/>
  <c r="I6" s="1"/>
  <c r="F7"/>
  <c r="I7" s="1"/>
  <c r="F8"/>
  <c r="I8" s="1"/>
  <c r="F9"/>
  <c r="I9" s="1"/>
  <c r="F10"/>
  <c r="I10" s="1"/>
  <c r="F11"/>
  <c r="I11" s="1"/>
  <c r="F12"/>
  <c r="I12" s="1"/>
  <c r="F13"/>
  <c r="I13" s="1"/>
  <c r="F14"/>
  <c r="I14" s="1"/>
  <c r="F15"/>
  <c r="I15" s="1"/>
  <c r="F16"/>
  <c r="I16" s="1"/>
  <c r="F17"/>
  <c r="I17" s="1"/>
  <c r="F18"/>
  <c r="I18" s="1"/>
  <c r="F19"/>
  <c r="I19" s="1"/>
  <c r="F20"/>
  <c r="I20" s="1"/>
  <c r="F21"/>
  <c r="I21" s="1"/>
  <c r="F22"/>
  <c r="I22" s="1"/>
  <c r="F23"/>
  <c r="I23" s="1"/>
  <c r="F24"/>
  <c r="I24" s="1"/>
  <c r="F25"/>
  <c r="I25" s="1"/>
  <c r="F26"/>
  <c r="I26" s="1"/>
  <c r="F27"/>
  <c r="I27" s="1"/>
  <c r="F28"/>
  <c r="I28" s="1"/>
  <c r="F29"/>
  <c r="I29" s="1"/>
  <c r="F30"/>
  <c r="I30" s="1"/>
  <c r="F31"/>
  <c r="I31" s="1"/>
  <c r="F32"/>
  <c r="I32" s="1"/>
  <c r="F33"/>
  <c r="I33" s="1"/>
  <c r="F34"/>
  <c r="I34" s="1"/>
  <c r="F35"/>
  <c r="I35" s="1"/>
  <c r="F36"/>
  <c r="I36" s="1"/>
  <c r="B5"/>
  <c r="B4"/>
  <c r="H2"/>
  <c r="G2"/>
  <c r="F2"/>
  <c r="K34" l="1"/>
  <c r="J34"/>
  <c r="K32"/>
  <c r="J32"/>
  <c r="K30"/>
  <c r="J30"/>
  <c r="K28"/>
  <c r="J28"/>
  <c r="K26"/>
  <c r="J26"/>
  <c r="K24"/>
  <c r="J24"/>
  <c r="K22"/>
  <c r="J22"/>
  <c r="K20"/>
  <c r="J20"/>
  <c r="K18"/>
  <c r="J18"/>
  <c r="K16"/>
  <c r="J16"/>
  <c r="K14"/>
  <c r="J14"/>
  <c r="K12"/>
  <c r="J12"/>
  <c r="K10"/>
  <c r="J10"/>
  <c r="K8"/>
  <c r="J8"/>
  <c r="K6"/>
  <c r="J6"/>
  <c r="K4"/>
  <c r="J4"/>
  <c r="K36"/>
  <c r="J36"/>
  <c r="J35"/>
  <c r="K35"/>
  <c r="J33"/>
  <c r="K33"/>
  <c r="J31"/>
  <c r="K31"/>
  <c r="J29"/>
  <c r="K29"/>
  <c r="J27"/>
  <c r="K27"/>
  <c r="J25"/>
  <c r="K25"/>
  <c r="J23"/>
  <c r="K23"/>
  <c r="J21"/>
  <c r="K21"/>
  <c r="J19"/>
  <c r="K19"/>
  <c r="J17"/>
  <c r="K17"/>
  <c r="J15"/>
  <c r="K15"/>
  <c r="J13"/>
  <c r="K13"/>
  <c r="J11"/>
  <c r="K11"/>
  <c r="J9"/>
  <c r="K9"/>
  <c r="J7"/>
  <c r="K7"/>
  <c r="J5"/>
  <c r="K5"/>
  <c r="K3"/>
  <c r="J3"/>
  <c r="I2"/>
  <c r="J2" s="1"/>
  <c r="E2" i="15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2"/>
  <c r="F2" i="14"/>
  <c r="E2"/>
  <c r="E3" i="1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2"/>
  <c r="B17" i="12"/>
  <c r="C17"/>
  <c r="D17"/>
  <c r="A17"/>
  <c r="B10"/>
  <c r="C10"/>
  <c r="A10"/>
  <c r="D8"/>
  <c r="D10" s="1"/>
  <c r="B2"/>
  <c r="A2"/>
  <c r="C2" s="1"/>
  <c r="D2" s="1"/>
  <c r="E2" s="1"/>
  <c r="K2" i="16" l="1"/>
  <c r="A12" i="12"/>
  <c r="B12"/>
  <c r="C12"/>
  <c r="D12" s="1"/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"/>
  <c r="B4"/>
  <c r="B3"/>
  <c r="B2"/>
  <c r="B1"/>
  <c r="F172" s="1"/>
  <c r="D5" i="9"/>
  <c r="D4"/>
  <c r="D3"/>
  <c r="E5"/>
  <c r="C5"/>
  <c r="G5" s="1"/>
  <c r="E4"/>
  <c r="C4"/>
  <c r="G4" s="1"/>
  <c r="E3"/>
  <c r="C3"/>
  <c r="G3" s="1"/>
  <c r="C2"/>
  <c r="G2" s="1"/>
  <c r="E2"/>
  <c r="D2"/>
  <c r="F206" i="2" l="1"/>
  <c r="F204"/>
  <c r="F202"/>
  <c r="F200"/>
  <c r="F198"/>
  <c r="F196"/>
  <c r="F194"/>
  <c r="F192"/>
  <c r="F190"/>
  <c r="F188"/>
  <c r="F186"/>
  <c r="F184"/>
  <c r="F182"/>
  <c r="F180"/>
  <c r="F178"/>
  <c r="F176"/>
  <c r="F174"/>
  <c r="F3"/>
  <c r="F5"/>
  <c r="F7"/>
  <c r="F9"/>
  <c r="F11"/>
  <c r="F13"/>
  <c r="F15"/>
  <c r="F17"/>
  <c r="F19"/>
  <c r="F21"/>
  <c r="F23"/>
  <c r="F25"/>
  <c r="F27"/>
  <c r="F29"/>
  <c r="F31"/>
  <c r="F33"/>
  <c r="F35"/>
  <c r="F37"/>
  <c r="F39"/>
  <c r="F41"/>
  <c r="F43"/>
  <c r="F45"/>
  <c r="F47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F113"/>
  <c r="F115"/>
  <c r="F117"/>
  <c r="F119"/>
  <c r="F121"/>
  <c r="F123"/>
  <c r="F125"/>
  <c r="F127"/>
  <c r="F129"/>
  <c r="F131"/>
  <c r="F133"/>
  <c r="F135"/>
  <c r="F137"/>
  <c r="F139"/>
  <c r="F141"/>
  <c r="F143"/>
  <c r="F145"/>
  <c r="F147"/>
  <c r="F149"/>
  <c r="F151"/>
  <c r="F153"/>
  <c r="F155"/>
  <c r="F157"/>
  <c r="F159"/>
  <c r="F161"/>
  <c r="F163"/>
  <c r="F165"/>
  <c r="F167"/>
  <c r="F169"/>
  <c r="F171"/>
  <c r="F4"/>
  <c r="F6"/>
  <c r="F8"/>
  <c r="F10"/>
  <c r="F12"/>
  <c r="F14"/>
  <c r="F16"/>
  <c r="F18"/>
  <c r="F20"/>
  <c r="F22"/>
  <c r="F24"/>
  <c r="F26"/>
  <c r="F28"/>
  <c r="F30"/>
  <c r="F32"/>
  <c r="F34"/>
  <c r="F36"/>
  <c r="F38"/>
  <c r="F40"/>
  <c r="F42"/>
  <c r="F44"/>
  <c r="F46"/>
  <c r="F48"/>
  <c r="F50"/>
  <c r="F52"/>
  <c r="F54"/>
  <c r="F56"/>
  <c r="F58"/>
  <c r="F60"/>
  <c r="F62"/>
  <c r="F64"/>
  <c r="F66"/>
  <c r="F68"/>
  <c r="F70"/>
  <c r="F72"/>
  <c r="F74"/>
  <c r="F76"/>
  <c r="F78"/>
  <c r="F80"/>
  <c r="F82"/>
  <c r="F84"/>
  <c r="F86"/>
  <c r="F88"/>
  <c r="F90"/>
  <c r="F92"/>
  <c r="F94"/>
  <c r="F96"/>
  <c r="F98"/>
  <c r="F100"/>
  <c r="F102"/>
  <c r="F104"/>
  <c r="F106"/>
  <c r="F108"/>
  <c r="F110"/>
  <c r="F112"/>
  <c r="F114"/>
  <c r="F116"/>
  <c r="F118"/>
  <c r="F120"/>
  <c r="F122"/>
  <c r="F124"/>
  <c r="F126"/>
  <c r="F128"/>
  <c r="F130"/>
  <c r="F132"/>
  <c r="F134"/>
  <c r="F136"/>
  <c r="F138"/>
  <c r="F140"/>
  <c r="F142"/>
  <c r="F144"/>
  <c r="F146"/>
  <c r="F148"/>
  <c r="F150"/>
  <c r="F152"/>
  <c r="F154"/>
  <c r="F156"/>
  <c r="F158"/>
  <c r="F160"/>
  <c r="F162"/>
  <c r="F164"/>
  <c r="F166"/>
  <c r="F168"/>
  <c r="F170"/>
  <c r="B9"/>
  <c r="F207"/>
  <c r="F205"/>
  <c r="F203"/>
  <c r="F201"/>
  <c r="F199"/>
  <c r="F197"/>
  <c r="F195"/>
  <c r="F193"/>
  <c r="F191"/>
  <c r="F189"/>
  <c r="F187"/>
  <c r="F185"/>
  <c r="F183"/>
  <c r="F181"/>
  <c r="F179"/>
  <c r="F177"/>
  <c r="F175"/>
  <c r="F173"/>
  <c r="I2" i="9"/>
  <c r="J2"/>
  <c r="I3"/>
  <c r="J3"/>
  <c r="I4"/>
  <c r="J4"/>
  <c r="J5"/>
  <c r="I5"/>
  <c r="K5" s="1"/>
  <c r="D3" i="8"/>
  <c r="E3" s="1"/>
  <c r="D4"/>
  <c r="E4" s="1"/>
  <c r="D5"/>
  <c r="E5" s="1"/>
  <c r="D6"/>
  <c r="E6" s="1"/>
  <c r="D7"/>
  <c r="E7" s="1"/>
  <c r="D8"/>
  <c r="E8" s="1"/>
  <c r="D9"/>
  <c r="E9" s="1"/>
  <c r="D2"/>
  <c r="E2" s="1"/>
  <c r="C3" i="7"/>
  <c r="C4"/>
  <c r="C5"/>
  <c r="C6"/>
  <c r="C7"/>
  <c r="C8"/>
  <c r="C2"/>
  <c r="D3"/>
  <c r="D4"/>
  <c r="D5"/>
  <c r="D6"/>
  <c r="D7"/>
  <c r="D8"/>
  <c r="D2"/>
  <c r="B3" i="6"/>
  <c r="C3" s="1"/>
  <c r="B4"/>
  <c r="C4" s="1"/>
  <c r="B5"/>
  <c r="C5" s="1"/>
  <c r="B6"/>
  <c r="C6" s="1"/>
  <c r="B7"/>
  <c r="C7" s="1"/>
  <c r="B8"/>
  <c r="C8" s="1"/>
  <c r="B9"/>
  <c r="C9" s="1"/>
  <c r="B10"/>
  <c r="C10" s="1"/>
  <c r="B11"/>
  <c r="C11" s="1"/>
  <c r="B12"/>
  <c r="C12" s="1"/>
  <c r="B13"/>
  <c r="C13" s="1"/>
  <c r="B14"/>
  <c r="C14" s="1"/>
  <c r="B15"/>
  <c r="C15" s="1"/>
  <c r="B16"/>
  <c r="C16" s="1"/>
  <c r="B17"/>
  <c r="C17" s="1"/>
  <c r="B18"/>
  <c r="C18" s="1"/>
  <c r="B19"/>
  <c r="C19" s="1"/>
  <c r="B20"/>
  <c r="C20" s="1"/>
  <c r="B21"/>
  <c r="C21" s="1"/>
  <c r="B22"/>
  <c r="C22" s="1"/>
  <c r="B23"/>
  <c r="C23" s="1"/>
  <c r="B24"/>
  <c r="C24" s="1"/>
  <c r="B25"/>
  <c r="C25" s="1"/>
  <c r="B26"/>
  <c r="C26" s="1"/>
  <c r="B27"/>
  <c r="C27" s="1"/>
  <c r="B28"/>
  <c r="C28" s="1"/>
  <c r="B29"/>
  <c r="C29" s="1"/>
  <c r="B30"/>
  <c r="C30" s="1"/>
  <c r="B31"/>
  <c r="C31" s="1"/>
  <c r="B2"/>
  <c r="C2" s="1"/>
  <c r="K4" i="9" l="1"/>
  <c r="K3"/>
  <c r="K2"/>
  <c r="G2" i="2"/>
  <c r="G3"/>
  <c r="G4"/>
  <c r="G5"/>
  <c r="G6"/>
  <c r="G7"/>
  <c r="G8"/>
  <c r="G9"/>
  <c r="G10"/>
  <c r="G11"/>
  <c r="G12"/>
  <c r="G13"/>
  <c r="G15"/>
  <c r="G17"/>
  <c r="G19"/>
  <c r="G21"/>
  <c r="G23"/>
  <c r="G25"/>
  <c r="G27"/>
  <c r="G29"/>
  <c r="G31"/>
  <c r="G33"/>
  <c r="G35"/>
  <c r="G37"/>
  <c r="G39"/>
  <c r="G41"/>
  <c r="H42"/>
  <c r="G43"/>
  <c r="G45"/>
  <c r="G47"/>
  <c r="G49"/>
  <c r="G51"/>
  <c r="G53"/>
  <c r="G55"/>
  <c r="G57"/>
  <c r="G59"/>
  <c r="G61"/>
  <c r="G63"/>
  <c r="G65"/>
  <c r="G67"/>
  <c r="G69"/>
  <c r="G71"/>
  <c r="G73"/>
  <c r="G75"/>
  <c r="G77"/>
  <c r="G79"/>
  <c r="G81"/>
  <c r="G83"/>
  <c r="G85"/>
  <c r="G87"/>
  <c r="G89"/>
  <c r="G91"/>
  <c r="G93"/>
  <c r="G95"/>
  <c r="G97"/>
  <c r="G99"/>
  <c r="G101"/>
  <c r="G103"/>
  <c r="G105"/>
  <c r="G107"/>
  <c r="G109"/>
  <c r="G111"/>
  <c r="G113"/>
  <c r="G115"/>
  <c r="G117"/>
  <c r="G119"/>
  <c r="G121"/>
  <c r="G123"/>
  <c r="G125"/>
  <c r="G127"/>
  <c r="G129"/>
  <c r="G131"/>
  <c r="G133"/>
  <c r="G135"/>
  <c r="G137"/>
  <c r="G139"/>
  <c r="G141"/>
  <c r="G143"/>
  <c r="G145"/>
  <c r="G147"/>
  <c r="G149"/>
  <c r="G151"/>
  <c r="G153"/>
  <c r="G155"/>
  <c r="G157"/>
  <c r="G159"/>
  <c r="G161"/>
  <c r="G163"/>
  <c r="G165"/>
  <c r="G167"/>
  <c r="G169"/>
  <c r="H171"/>
  <c r="H173"/>
  <c r="H175"/>
  <c r="H177"/>
  <c r="H179"/>
  <c r="H181"/>
  <c r="H183"/>
  <c r="H185"/>
  <c r="H187"/>
  <c r="H189"/>
  <c r="H191"/>
  <c r="H193"/>
  <c r="H195"/>
  <c r="H197"/>
  <c r="H199"/>
  <c r="H201"/>
  <c r="H203"/>
  <c r="H205"/>
  <c r="H207"/>
  <c r="B5" i="4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"/>
  <c r="F3"/>
  <c r="H3" s="1"/>
  <c r="F4"/>
  <c r="H4" s="1"/>
  <c r="F5"/>
  <c r="H5" s="1"/>
  <c r="F6"/>
  <c r="H6" s="1"/>
  <c r="F7"/>
  <c r="H7" s="1"/>
  <c r="F8"/>
  <c r="H8" s="1"/>
  <c r="F9"/>
  <c r="H9" s="1"/>
  <c r="F10"/>
  <c r="H10" s="1"/>
  <c r="F11"/>
  <c r="H11" s="1"/>
  <c r="F12"/>
  <c r="H12" s="1"/>
  <c r="F13"/>
  <c r="H13" s="1"/>
  <c r="F14"/>
  <c r="H14" s="1"/>
  <c r="F15"/>
  <c r="H15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3"/>
  <c r="H33" s="1"/>
  <c r="F34"/>
  <c r="H34" s="1"/>
  <c r="F35"/>
  <c r="H35" s="1"/>
  <c r="F36"/>
  <c r="H36" s="1"/>
  <c r="F37"/>
  <c r="H37" s="1"/>
  <c r="F38"/>
  <c r="H38" s="1"/>
  <c r="F39"/>
  <c r="H39" s="1"/>
  <c r="F40"/>
  <c r="H40" s="1"/>
  <c r="F41"/>
  <c r="H41" s="1"/>
  <c r="F42"/>
  <c r="H42" s="1"/>
  <c r="F43"/>
  <c r="H43" s="1"/>
  <c r="F44"/>
  <c r="H44" s="1"/>
  <c r="F45"/>
  <c r="H45" s="1"/>
  <c r="F46"/>
  <c r="H46" s="1"/>
  <c r="F47"/>
  <c r="H47" s="1"/>
  <c r="F48"/>
  <c r="H48" s="1"/>
  <c r="F49"/>
  <c r="H49" s="1"/>
  <c r="F50"/>
  <c r="H50" s="1"/>
  <c r="F51"/>
  <c r="H51" s="1"/>
  <c r="F52"/>
  <c r="H52" s="1"/>
  <c r="F53"/>
  <c r="H53" s="1"/>
  <c r="F54"/>
  <c r="H54" s="1"/>
  <c r="F55"/>
  <c r="H55" s="1"/>
  <c r="F56"/>
  <c r="H56" s="1"/>
  <c r="F57"/>
  <c r="H57" s="1"/>
  <c r="F58"/>
  <c r="H58" s="1"/>
  <c r="F59"/>
  <c r="H59" s="1"/>
  <c r="F60"/>
  <c r="H60" s="1"/>
  <c r="F61"/>
  <c r="H61" s="1"/>
  <c r="F62"/>
  <c r="H62" s="1"/>
  <c r="F63"/>
  <c r="H63" s="1"/>
  <c r="F64"/>
  <c r="H64" s="1"/>
  <c r="F65"/>
  <c r="H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H73" s="1"/>
  <c r="F74"/>
  <c r="H74" s="1"/>
  <c r="F75"/>
  <c r="H75" s="1"/>
  <c r="F76"/>
  <c r="H76" s="1"/>
  <c r="F77"/>
  <c r="H77" s="1"/>
  <c r="F78"/>
  <c r="H78" s="1"/>
  <c r="F79"/>
  <c r="H79" s="1"/>
  <c r="F80"/>
  <c r="H80" s="1"/>
  <c r="F81"/>
  <c r="H81" s="1"/>
  <c r="F82"/>
  <c r="H82" s="1"/>
  <c r="F83"/>
  <c r="H83" s="1"/>
  <c r="F84"/>
  <c r="H84" s="1"/>
  <c r="F85"/>
  <c r="H85" s="1"/>
  <c r="F86"/>
  <c r="H86" s="1"/>
  <c r="F87"/>
  <c r="H87" s="1"/>
  <c r="F88"/>
  <c r="H88" s="1"/>
  <c r="F89"/>
  <c r="H89" s="1"/>
  <c r="F90"/>
  <c r="H90" s="1"/>
  <c r="F91"/>
  <c r="H91" s="1"/>
  <c r="F92"/>
  <c r="H92" s="1"/>
  <c r="F93"/>
  <c r="H93" s="1"/>
  <c r="F94"/>
  <c r="H94" s="1"/>
  <c r="F95"/>
  <c r="H95" s="1"/>
  <c r="F96"/>
  <c r="H96" s="1"/>
  <c r="F97"/>
  <c r="H97" s="1"/>
  <c r="F98"/>
  <c r="H98" s="1"/>
  <c r="F99"/>
  <c r="H99" s="1"/>
  <c r="F100"/>
  <c r="H100" s="1"/>
  <c r="F101"/>
  <c r="H101" s="1"/>
  <c r="F102"/>
  <c r="H102" s="1"/>
  <c r="F103"/>
  <c r="H103" s="1"/>
  <c r="F104"/>
  <c r="H104" s="1"/>
  <c r="F105"/>
  <c r="H105" s="1"/>
  <c r="F106"/>
  <c r="H106" s="1"/>
  <c r="F107"/>
  <c r="H107" s="1"/>
  <c r="F108"/>
  <c r="H108" s="1"/>
  <c r="F109"/>
  <c r="H109" s="1"/>
  <c r="F110"/>
  <c r="H110" s="1"/>
  <c r="F111"/>
  <c r="H111" s="1"/>
  <c r="F112"/>
  <c r="H112" s="1"/>
  <c r="F113"/>
  <c r="H113" s="1"/>
  <c r="F114"/>
  <c r="H114" s="1"/>
  <c r="F115"/>
  <c r="H115" s="1"/>
  <c r="F116"/>
  <c r="H116" s="1"/>
  <c r="F117"/>
  <c r="H117" s="1"/>
  <c r="F118"/>
  <c r="H118" s="1"/>
  <c r="F119"/>
  <c r="H119" s="1"/>
  <c r="F120"/>
  <c r="H120" s="1"/>
  <c r="F121"/>
  <c r="H121" s="1"/>
  <c r="F122"/>
  <c r="H122" s="1"/>
  <c r="F123"/>
  <c r="H123" s="1"/>
  <c r="F124"/>
  <c r="H124" s="1"/>
  <c r="F125"/>
  <c r="H125" s="1"/>
  <c r="F126"/>
  <c r="H126" s="1"/>
  <c r="F127"/>
  <c r="H127" s="1"/>
  <c r="F128"/>
  <c r="H128" s="1"/>
  <c r="F129"/>
  <c r="H129" s="1"/>
  <c r="F130"/>
  <c r="H130" s="1"/>
  <c r="F131"/>
  <c r="H131" s="1"/>
  <c r="F132"/>
  <c r="H132" s="1"/>
  <c r="F133"/>
  <c r="H133" s="1"/>
  <c r="F134"/>
  <c r="H134" s="1"/>
  <c r="F135"/>
  <c r="H135" s="1"/>
  <c r="F136"/>
  <c r="H136" s="1"/>
  <c r="F137"/>
  <c r="H137" s="1"/>
  <c r="F138"/>
  <c r="H138" s="1"/>
  <c r="F139"/>
  <c r="H139" s="1"/>
  <c r="F140"/>
  <c r="H140" s="1"/>
  <c r="F141"/>
  <c r="H141" s="1"/>
  <c r="F142"/>
  <c r="H142" s="1"/>
  <c r="F143"/>
  <c r="H143" s="1"/>
  <c r="F144"/>
  <c r="H144" s="1"/>
  <c r="F145"/>
  <c r="H145" s="1"/>
  <c r="F146"/>
  <c r="H146" s="1"/>
  <c r="F147"/>
  <c r="H147" s="1"/>
  <c r="F148"/>
  <c r="H148" s="1"/>
  <c r="F149"/>
  <c r="H149" s="1"/>
  <c r="F150"/>
  <c r="H150" s="1"/>
  <c r="F151"/>
  <c r="H151" s="1"/>
  <c r="F152"/>
  <c r="H152" s="1"/>
  <c r="F153"/>
  <c r="H153" s="1"/>
  <c r="F154"/>
  <c r="H154" s="1"/>
  <c r="F155"/>
  <c r="H155" s="1"/>
  <c r="F156"/>
  <c r="H156" s="1"/>
  <c r="F157"/>
  <c r="H157" s="1"/>
  <c r="F158"/>
  <c r="H158" s="1"/>
  <c r="F159"/>
  <c r="H159" s="1"/>
  <c r="F160"/>
  <c r="H160" s="1"/>
  <c r="F161"/>
  <c r="H161" s="1"/>
  <c r="F162"/>
  <c r="H162" s="1"/>
  <c r="F163"/>
  <c r="H163" s="1"/>
  <c r="F164"/>
  <c r="H164" s="1"/>
  <c r="F165"/>
  <c r="H165" s="1"/>
  <c r="F166"/>
  <c r="H166" s="1"/>
  <c r="F167"/>
  <c r="H167" s="1"/>
  <c r="F168"/>
  <c r="H168" s="1"/>
  <c r="F169"/>
  <c r="H169" s="1"/>
  <c r="F170"/>
  <c r="H170" s="1"/>
  <c r="F171"/>
  <c r="H171" s="1"/>
  <c r="F172"/>
  <c r="H172" s="1"/>
  <c r="F173"/>
  <c r="H173" s="1"/>
  <c r="F174"/>
  <c r="H174" s="1"/>
  <c r="F175"/>
  <c r="H175" s="1"/>
  <c r="F176"/>
  <c r="H176" s="1"/>
  <c r="F177"/>
  <c r="H177" s="1"/>
  <c r="F178"/>
  <c r="H178" s="1"/>
  <c r="F179"/>
  <c r="H179" s="1"/>
  <c r="F180"/>
  <c r="H180" s="1"/>
  <c r="F181"/>
  <c r="H181" s="1"/>
  <c r="F182"/>
  <c r="H182" s="1"/>
  <c r="F183"/>
  <c r="H183" s="1"/>
  <c r="F184"/>
  <c r="H184" s="1"/>
  <c r="F185"/>
  <c r="H185" s="1"/>
  <c r="F186"/>
  <c r="H186" s="1"/>
  <c r="F187"/>
  <c r="H187" s="1"/>
  <c r="F188"/>
  <c r="H188" s="1"/>
  <c r="F189"/>
  <c r="H189" s="1"/>
  <c r="F190"/>
  <c r="H190" s="1"/>
  <c r="F191"/>
  <c r="H191" s="1"/>
  <c r="F192"/>
  <c r="H192" s="1"/>
  <c r="F193"/>
  <c r="H193" s="1"/>
  <c r="F194"/>
  <c r="H194" s="1"/>
  <c r="F195"/>
  <c r="H195" s="1"/>
  <c r="F196"/>
  <c r="H196" s="1"/>
  <c r="F197"/>
  <c r="H197" s="1"/>
  <c r="F198"/>
  <c r="H198" s="1"/>
  <c r="F199"/>
  <c r="H199" s="1"/>
  <c r="F200"/>
  <c r="H200" s="1"/>
  <c r="F201"/>
  <c r="H201" s="1"/>
  <c r="F202"/>
  <c r="H202" s="1"/>
  <c r="F203"/>
  <c r="H203" s="1"/>
  <c r="F204"/>
  <c r="H204" s="1"/>
  <c r="F205"/>
  <c r="H205" s="1"/>
  <c r="F206"/>
  <c r="H206" s="1"/>
  <c r="F207"/>
  <c r="H207" s="1"/>
  <c r="F2"/>
  <c r="H2" s="1"/>
  <c r="B5" i="2"/>
  <c r="B7" s="1"/>
  <c r="M203" i="1"/>
  <c r="N203" s="1"/>
  <c r="O203" s="1"/>
  <c r="L4"/>
  <c r="M3" s="1"/>
  <c r="N3" s="1"/>
  <c r="L5"/>
  <c r="M4" s="1"/>
  <c r="N4" s="1"/>
  <c r="L6"/>
  <c r="M5" s="1"/>
  <c r="N5" s="1"/>
  <c r="O5" s="1"/>
  <c r="L7"/>
  <c r="M6" s="1"/>
  <c r="N6" s="1"/>
  <c r="L8"/>
  <c r="M7" s="1"/>
  <c r="N7" s="1"/>
  <c r="O7" s="1"/>
  <c r="L9"/>
  <c r="M8" s="1"/>
  <c r="N8" s="1"/>
  <c r="L10"/>
  <c r="M9" s="1"/>
  <c r="N9" s="1"/>
  <c r="O9" s="1"/>
  <c r="L11"/>
  <c r="M10" s="1"/>
  <c r="N10" s="1"/>
  <c r="L12"/>
  <c r="M11" s="1"/>
  <c r="N11" s="1"/>
  <c r="O11" s="1"/>
  <c r="L13"/>
  <c r="M12" s="1"/>
  <c r="N12" s="1"/>
  <c r="L14"/>
  <c r="M13" s="1"/>
  <c r="N13" s="1"/>
  <c r="O13" s="1"/>
  <c r="L15"/>
  <c r="M14" s="1"/>
  <c r="N14" s="1"/>
  <c r="L16"/>
  <c r="M15" s="1"/>
  <c r="N15" s="1"/>
  <c r="O15" s="1"/>
  <c r="L17"/>
  <c r="M16" s="1"/>
  <c r="N16" s="1"/>
  <c r="L18"/>
  <c r="M17" s="1"/>
  <c r="N17" s="1"/>
  <c r="O17" s="1"/>
  <c r="L19"/>
  <c r="M18" s="1"/>
  <c r="N18" s="1"/>
  <c r="L20"/>
  <c r="M19" s="1"/>
  <c r="N19" s="1"/>
  <c r="O19" s="1"/>
  <c r="L21"/>
  <c r="M20" s="1"/>
  <c r="N20" s="1"/>
  <c r="L22"/>
  <c r="M21" s="1"/>
  <c r="N21" s="1"/>
  <c r="O21" s="1"/>
  <c r="L23"/>
  <c r="M22" s="1"/>
  <c r="N22" s="1"/>
  <c r="L24"/>
  <c r="M23" s="1"/>
  <c r="N23" s="1"/>
  <c r="O23" s="1"/>
  <c r="L25"/>
  <c r="M24" s="1"/>
  <c r="N24" s="1"/>
  <c r="L26"/>
  <c r="M25" s="1"/>
  <c r="N25" s="1"/>
  <c r="O25" s="1"/>
  <c r="L27"/>
  <c r="M26" s="1"/>
  <c r="N26" s="1"/>
  <c r="L28"/>
  <c r="M27" s="1"/>
  <c r="N27" s="1"/>
  <c r="O27" s="1"/>
  <c r="L29"/>
  <c r="M28" s="1"/>
  <c r="N28" s="1"/>
  <c r="L30"/>
  <c r="M29" s="1"/>
  <c r="N29" s="1"/>
  <c r="O29" s="1"/>
  <c r="L31"/>
  <c r="M30" s="1"/>
  <c r="N30" s="1"/>
  <c r="L32"/>
  <c r="M31" s="1"/>
  <c r="N31" s="1"/>
  <c r="O31" s="1"/>
  <c r="L33"/>
  <c r="M32" s="1"/>
  <c r="N32" s="1"/>
  <c r="L34"/>
  <c r="M33" s="1"/>
  <c r="N33" s="1"/>
  <c r="O33" s="1"/>
  <c r="L35"/>
  <c r="M34" s="1"/>
  <c r="N34" s="1"/>
  <c r="L36"/>
  <c r="M35" s="1"/>
  <c r="N35" s="1"/>
  <c r="O35" s="1"/>
  <c r="L37"/>
  <c r="M36" s="1"/>
  <c r="N36" s="1"/>
  <c r="L38"/>
  <c r="M37" s="1"/>
  <c r="N37" s="1"/>
  <c r="O37" s="1"/>
  <c r="L39"/>
  <c r="M38" s="1"/>
  <c r="N38" s="1"/>
  <c r="L40"/>
  <c r="M39" s="1"/>
  <c r="N39" s="1"/>
  <c r="O39" s="1"/>
  <c r="L41"/>
  <c r="M40" s="1"/>
  <c r="N40" s="1"/>
  <c r="L42"/>
  <c r="M41" s="1"/>
  <c r="N41" s="1"/>
  <c r="O41" s="1"/>
  <c r="L43"/>
  <c r="M42" s="1"/>
  <c r="N42" s="1"/>
  <c r="L44"/>
  <c r="M43" s="1"/>
  <c r="N43" s="1"/>
  <c r="O43" s="1"/>
  <c r="L45"/>
  <c r="M44" s="1"/>
  <c r="N44" s="1"/>
  <c r="L46"/>
  <c r="M45" s="1"/>
  <c r="N45" s="1"/>
  <c r="O45" s="1"/>
  <c r="L47"/>
  <c r="M46" s="1"/>
  <c r="N46" s="1"/>
  <c r="L48"/>
  <c r="M47" s="1"/>
  <c r="N47" s="1"/>
  <c r="O47" s="1"/>
  <c r="L49"/>
  <c r="M48" s="1"/>
  <c r="N48" s="1"/>
  <c r="L50"/>
  <c r="M49" s="1"/>
  <c r="N49" s="1"/>
  <c r="O49" s="1"/>
  <c r="L51"/>
  <c r="M50" s="1"/>
  <c r="N50" s="1"/>
  <c r="L52"/>
  <c r="M51" s="1"/>
  <c r="N51" s="1"/>
  <c r="O51" s="1"/>
  <c r="L53"/>
  <c r="M52" s="1"/>
  <c r="N52" s="1"/>
  <c r="L54"/>
  <c r="M53" s="1"/>
  <c r="N53" s="1"/>
  <c r="O53" s="1"/>
  <c r="L55"/>
  <c r="M54" s="1"/>
  <c r="N54" s="1"/>
  <c r="L56"/>
  <c r="M55" s="1"/>
  <c r="N55" s="1"/>
  <c r="O55" s="1"/>
  <c r="L57"/>
  <c r="M56" s="1"/>
  <c r="N56" s="1"/>
  <c r="L58"/>
  <c r="M57" s="1"/>
  <c r="N57" s="1"/>
  <c r="O57" s="1"/>
  <c r="L59"/>
  <c r="M58" s="1"/>
  <c r="N58" s="1"/>
  <c r="L60"/>
  <c r="M59" s="1"/>
  <c r="N59" s="1"/>
  <c r="O59" s="1"/>
  <c r="L61"/>
  <c r="M60" s="1"/>
  <c r="N60" s="1"/>
  <c r="L62"/>
  <c r="M61" s="1"/>
  <c r="N61" s="1"/>
  <c r="O61" s="1"/>
  <c r="L63"/>
  <c r="M62" s="1"/>
  <c r="N62" s="1"/>
  <c r="L64"/>
  <c r="M63" s="1"/>
  <c r="N63" s="1"/>
  <c r="O63" s="1"/>
  <c r="L65"/>
  <c r="M64" s="1"/>
  <c r="N64" s="1"/>
  <c r="L66"/>
  <c r="M65" s="1"/>
  <c r="N65" s="1"/>
  <c r="O65" s="1"/>
  <c r="L67"/>
  <c r="M66" s="1"/>
  <c r="N66" s="1"/>
  <c r="L68"/>
  <c r="M67" s="1"/>
  <c r="N67" s="1"/>
  <c r="O67" s="1"/>
  <c r="L69"/>
  <c r="M68" s="1"/>
  <c r="N68" s="1"/>
  <c r="L70"/>
  <c r="M69" s="1"/>
  <c r="N69" s="1"/>
  <c r="O69" s="1"/>
  <c r="L71"/>
  <c r="M70" s="1"/>
  <c r="N70" s="1"/>
  <c r="L72"/>
  <c r="M71" s="1"/>
  <c r="N71" s="1"/>
  <c r="O71" s="1"/>
  <c r="L73"/>
  <c r="M72" s="1"/>
  <c r="N72" s="1"/>
  <c r="L74"/>
  <c r="M73" s="1"/>
  <c r="N73" s="1"/>
  <c r="O73" s="1"/>
  <c r="L75"/>
  <c r="M74" s="1"/>
  <c r="N74" s="1"/>
  <c r="L76"/>
  <c r="M75" s="1"/>
  <c r="N75" s="1"/>
  <c r="O75" s="1"/>
  <c r="L77"/>
  <c r="M76" s="1"/>
  <c r="N76" s="1"/>
  <c r="L78"/>
  <c r="M77" s="1"/>
  <c r="N77" s="1"/>
  <c r="O77" s="1"/>
  <c r="L79"/>
  <c r="M78" s="1"/>
  <c r="N78" s="1"/>
  <c r="L80"/>
  <c r="M79" s="1"/>
  <c r="N79" s="1"/>
  <c r="O79" s="1"/>
  <c r="L81"/>
  <c r="M80" s="1"/>
  <c r="N80" s="1"/>
  <c r="L82"/>
  <c r="M81" s="1"/>
  <c r="N81" s="1"/>
  <c r="O81" s="1"/>
  <c r="L83"/>
  <c r="M82" s="1"/>
  <c r="N82" s="1"/>
  <c r="L84"/>
  <c r="M83" s="1"/>
  <c r="N83" s="1"/>
  <c r="O83" s="1"/>
  <c r="L85"/>
  <c r="M84" s="1"/>
  <c r="N84" s="1"/>
  <c r="L86"/>
  <c r="M85" s="1"/>
  <c r="N85" s="1"/>
  <c r="O85" s="1"/>
  <c r="L87"/>
  <c r="M86" s="1"/>
  <c r="N86" s="1"/>
  <c r="L88"/>
  <c r="M87" s="1"/>
  <c r="N87" s="1"/>
  <c r="O87" s="1"/>
  <c r="L89"/>
  <c r="M88" s="1"/>
  <c r="N88" s="1"/>
  <c r="L90"/>
  <c r="M89" s="1"/>
  <c r="N89" s="1"/>
  <c r="O89" s="1"/>
  <c r="L91"/>
  <c r="M90" s="1"/>
  <c r="N90" s="1"/>
  <c r="L92"/>
  <c r="M91" s="1"/>
  <c r="N91" s="1"/>
  <c r="O91" s="1"/>
  <c r="L93"/>
  <c r="M92" s="1"/>
  <c r="N92" s="1"/>
  <c r="L94"/>
  <c r="M93" s="1"/>
  <c r="N93" s="1"/>
  <c r="O93" s="1"/>
  <c r="L95"/>
  <c r="M94" s="1"/>
  <c r="N94" s="1"/>
  <c r="L96"/>
  <c r="M95" s="1"/>
  <c r="N95" s="1"/>
  <c r="O95" s="1"/>
  <c r="L97"/>
  <c r="M96" s="1"/>
  <c r="N96" s="1"/>
  <c r="L98"/>
  <c r="M97" s="1"/>
  <c r="N97" s="1"/>
  <c r="O97" s="1"/>
  <c r="L99"/>
  <c r="M98" s="1"/>
  <c r="N98" s="1"/>
  <c r="L100"/>
  <c r="M99" s="1"/>
  <c r="N99" s="1"/>
  <c r="O99" s="1"/>
  <c r="L101"/>
  <c r="M100" s="1"/>
  <c r="N100" s="1"/>
  <c r="L102"/>
  <c r="M101" s="1"/>
  <c r="N101" s="1"/>
  <c r="O101" s="1"/>
  <c r="L103"/>
  <c r="M102" s="1"/>
  <c r="N102" s="1"/>
  <c r="L104"/>
  <c r="M103" s="1"/>
  <c r="N103" s="1"/>
  <c r="O103" s="1"/>
  <c r="L105"/>
  <c r="M104" s="1"/>
  <c r="N104" s="1"/>
  <c r="L106"/>
  <c r="M105" s="1"/>
  <c r="N105" s="1"/>
  <c r="O105" s="1"/>
  <c r="L107"/>
  <c r="M106" s="1"/>
  <c r="N106" s="1"/>
  <c r="L108"/>
  <c r="M107" s="1"/>
  <c r="N107" s="1"/>
  <c r="O107" s="1"/>
  <c r="L109"/>
  <c r="M108" s="1"/>
  <c r="N108" s="1"/>
  <c r="L110"/>
  <c r="M109" s="1"/>
  <c r="N109" s="1"/>
  <c r="O109" s="1"/>
  <c r="L111"/>
  <c r="M110" s="1"/>
  <c r="N110" s="1"/>
  <c r="L112"/>
  <c r="M111" s="1"/>
  <c r="N111" s="1"/>
  <c r="O111" s="1"/>
  <c r="L113"/>
  <c r="M112" s="1"/>
  <c r="N112" s="1"/>
  <c r="L114"/>
  <c r="M113" s="1"/>
  <c r="N113" s="1"/>
  <c r="O113" s="1"/>
  <c r="L115"/>
  <c r="M114" s="1"/>
  <c r="N114" s="1"/>
  <c r="L116"/>
  <c r="M115" s="1"/>
  <c r="N115" s="1"/>
  <c r="O115" s="1"/>
  <c r="L117"/>
  <c r="M116" s="1"/>
  <c r="N116" s="1"/>
  <c r="L118"/>
  <c r="M117" s="1"/>
  <c r="N117" s="1"/>
  <c r="O117" s="1"/>
  <c r="L119"/>
  <c r="M118" s="1"/>
  <c r="N118" s="1"/>
  <c r="L120"/>
  <c r="M119" s="1"/>
  <c r="N119" s="1"/>
  <c r="O119" s="1"/>
  <c r="L121"/>
  <c r="M120" s="1"/>
  <c r="N120" s="1"/>
  <c r="L122"/>
  <c r="M121" s="1"/>
  <c r="N121" s="1"/>
  <c r="O121" s="1"/>
  <c r="L123"/>
  <c r="M122" s="1"/>
  <c r="N122" s="1"/>
  <c r="L124"/>
  <c r="M123" s="1"/>
  <c r="N123" s="1"/>
  <c r="O123" s="1"/>
  <c r="L125"/>
  <c r="M124" s="1"/>
  <c r="N124" s="1"/>
  <c r="L126"/>
  <c r="M125" s="1"/>
  <c r="N125" s="1"/>
  <c r="O125" s="1"/>
  <c r="L127"/>
  <c r="M126" s="1"/>
  <c r="N126" s="1"/>
  <c r="L128"/>
  <c r="M127" s="1"/>
  <c r="N127" s="1"/>
  <c r="O127" s="1"/>
  <c r="L129"/>
  <c r="M128" s="1"/>
  <c r="N128" s="1"/>
  <c r="L130"/>
  <c r="M129" s="1"/>
  <c r="N129" s="1"/>
  <c r="O129" s="1"/>
  <c r="L131"/>
  <c r="M130" s="1"/>
  <c r="N130" s="1"/>
  <c r="L132"/>
  <c r="M131" s="1"/>
  <c r="N131" s="1"/>
  <c r="O131" s="1"/>
  <c r="L133"/>
  <c r="M132" s="1"/>
  <c r="N132" s="1"/>
  <c r="L134"/>
  <c r="M133" s="1"/>
  <c r="N133" s="1"/>
  <c r="O133" s="1"/>
  <c r="L135"/>
  <c r="M134" s="1"/>
  <c r="N134" s="1"/>
  <c r="L136"/>
  <c r="M135" s="1"/>
  <c r="N135" s="1"/>
  <c r="O135" s="1"/>
  <c r="L137"/>
  <c r="M136" s="1"/>
  <c r="N136" s="1"/>
  <c r="L138"/>
  <c r="M137" s="1"/>
  <c r="N137" s="1"/>
  <c r="O137" s="1"/>
  <c r="L139"/>
  <c r="M138" s="1"/>
  <c r="N138" s="1"/>
  <c r="L140"/>
  <c r="M139" s="1"/>
  <c r="N139" s="1"/>
  <c r="O139" s="1"/>
  <c r="L141"/>
  <c r="M140" s="1"/>
  <c r="N140" s="1"/>
  <c r="L142"/>
  <c r="M141" s="1"/>
  <c r="N141" s="1"/>
  <c r="O141" s="1"/>
  <c r="L143"/>
  <c r="M142" s="1"/>
  <c r="N142" s="1"/>
  <c r="L144"/>
  <c r="M143" s="1"/>
  <c r="N143" s="1"/>
  <c r="O143" s="1"/>
  <c r="L145"/>
  <c r="M144" s="1"/>
  <c r="N144" s="1"/>
  <c r="L146"/>
  <c r="M145" s="1"/>
  <c r="N145" s="1"/>
  <c r="O145" s="1"/>
  <c r="L147"/>
  <c r="M146" s="1"/>
  <c r="N146" s="1"/>
  <c r="L148"/>
  <c r="M147" s="1"/>
  <c r="N147" s="1"/>
  <c r="O147" s="1"/>
  <c r="L149"/>
  <c r="M148" s="1"/>
  <c r="N148" s="1"/>
  <c r="L150"/>
  <c r="M149" s="1"/>
  <c r="N149" s="1"/>
  <c r="O149" s="1"/>
  <c r="L151"/>
  <c r="M150" s="1"/>
  <c r="N150" s="1"/>
  <c r="L152"/>
  <c r="M151" s="1"/>
  <c r="N151" s="1"/>
  <c r="O151" s="1"/>
  <c r="L153"/>
  <c r="M152" s="1"/>
  <c r="N152" s="1"/>
  <c r="L154"/>
  <c r="M153" s="1"/>
  <c r="N153" s="1"/>
  <c r="O153" s="1"/>
  <c r="L155"/>
  <c r="M154" s="1"/>
  <c r="N154" s="1"/>
  <c r="L156"/>
  <c r="M155" s="1"/>
  <c r="N155" s="1"/>
  <c r="O155" s="1"/>
  <c r="L157"/>
  <c r="M156" s="1"/>
  <c r="N156" s="1"/>
  <c r="L158"/>
  <c r="M157" s="1"/>
  <c r="N157" s="1"/>
  <c r="O157" s="1"/>
  <c r="L159"/>
  <c r="M158" s="1"/>
  <c r="N158" s="1"/>
  <c r="L160"/>
  <c r="M159" s="1"/>
  <c r="N159" s="1"/>
  <c r="O159" s="1"/>
  <c r="L161"/>
  <c r="M160" s="1"/>
  <c r="N160" s="1"/>
  <c r="L162"/>
  <c r="M161" s="1"/>
  <c r="N161" s="1"/>
  <c r="O161" s="1"/>
  <c r="L163"/>
  <c r="M162" s="1"/>
  <c r="N162" s="1"/>
  <c r="L164"/>
  <c r="M163" s="1"/>
  <c r="N163" s="1"/>
  <c r="O163" s="1"/>
  <c r="L165"/>
  <c r="M164" s="1"/>
  <c r="N164" s="1"/>
  <c r="L166"/>
  <c r="M165" s="1"/>
  <c r="N165" s="1"/>
  <c r="O165" s="1"/>
  <c r="L167"/>
  <c r="M166" s="1"/>
  <c r="N166" s="1"/>
  <c r="L168"/>
  <c r="M167" s="1"/>
  <c r="N167" s="1"/>
  <c r="O167" s="1"/>
  <c r="L169"/>
  <c r="M168" s="1"/>
  <c r="N168" s="1"/>
  <c r="L170"/>
  <c r="M169" s="1"/>
  <c r="N169" s="1"/>
  <c r="O169" s="1"/>
  <c r="L171"/>
  <c r="M170" s="1"/>
  <c r="N170" s="1"/>
  <c r="L172"/>
  <c r="M171" s="1"/>
  <c r="N171" s="1"/>
  <c r="O171" s="1"/>
  <c r="L173"/>
  <c r="M172" s="1"/>
  <c r="N172" s="1"/>
  <c r="L174"/>
  <c r="M173" s="1"/>
  <c r="N173" s="1"/>
  <c r="O173" s="1"/>
  <c r="L175"/>
  <c r="M174" s="1"/>
  <c r="N174" s="1"/>
  <c r="L176"/>
  <c r="M175" s="1"/>
  <c r="N175" s="1"/>
  <c r="O175" s="1"/>
  <c r="L177"/>
  <c r="M176" s="1"/>
  <c r="N176" s="1"/>
  <c r="L178"/>
  <c r="M177" s="1"/>
  <c r="N177" s="1"/>
  <c r="O177" s="1"/>
  <c r="L179"/>
  <c r="M178" s="1"/>
  <c r="N178" s="1"/>
  <c r="L180"/>
  <c r="M179" s="1"/>
  <c r="N179" s="1"/>
  <c r="O179" s="1"/>
  <c r="L181"/>
  <c r="M180" s="1"/>
  <c r="N180" s="1"/>
  <c r="L182"/>
  <c r="M181" s="1"/>
  <c r="N181" s="1"/>
  <c r="O181" s="1"/>
  <c r="L183"/>
  <c r="M182" s="1"/>
  <c r="N182" s="1"/>
  <c r="L184"/>
  <c r="M183" s="1"/>
  <c r="N183" s="1"/>
  <c r="O183" s="1"/>
  <c r="L185"/>
  <c r="M184" s="1"/>
  <c r="N184" s="1"/>
  <c r="L186"/>
  <c r="M185" s="1"/>
  <c r="N185" s="1"/>
  <c r="O185" s="1"/>
  <c r="L187"/>
  <c r="M186" s="1"/>
  <c r="N186" s="1"/>
  <c r="L188"/>
  <c r="M187" s="1"/>
  <c r="N187" s="1"/>
  <c r="O187" s="1"/>
  <c r="L189"/>
  <c r="M188" s="1"/>
  <c r="N188" s="1"/>
  <c r="L190"/>
  <c r="M189" s="1"/>
  <c r="N189" s="1"/>
  <c r="O189" s="1"/>
  <c r="L191"/>
  <c r="M190" s="1"/>
  <c r="N190" s="1"/>
  <c r="L192"/>
  <c r="M191" s="1"/>
  <c r="N191" s="1"/>
  <c r="O191" s="1"/>
  <c r="L193"/>
  <c r="M192" s="1"/>
  <c r="N192" s="1"/>
  <c r="L194"/>
  <c r="M193" s="1"/>
  <c r="N193" s="1"/>
  <c r="O193" s="1"/>
  <c r="L195"/>
  <c r="M194" s="1"/>
  <c r="N194" s="1"/>
  <c r="L196"/>
  <c r="M195" s="1"/>
  <c r="N195" s="1"/>
  <c r="O195" s="1"/>
  <c r="L197"/>
  <c r="M196" s="1"/>
  <c r="N196" s="1"/>
  <c r="L198"/>
  <c r="M197" s="1"/>
  <c r="N197" s="1"/>
  <c r="O197" s="1"/>
  <c r="L199"/>
  <c r="M198" s="1"/>
  <c r="N198" s="1"/>
  <c r="L200"/>
  <c r="M199" s="1"/>
  <c r="N199" s="1"/>
  <c r="O199" s="1"/>
  <c r="L201"/>
  <c r="M200" s="1"/>
  <c r="N200" s="1"/>
  <c r="L202"/>
  <c r="M201" s="1"/>
  <c r="N201" s="1"/>
  <c r="O201" s="1"/>
  <c r="L203"/>
  <c r="M202" s="1"/>
  <c r="N202" s="1"/>
  <c r="L3"/>
  <c r="H8" i="2" l="1"/>
  <c r="H4"/>
  <c r="I8"/>
  <c r="I4"/>
  <c r="H10"/>
  <c r="I10" s="1"/>
  <c r="H6"/>
  <c r="I6" s="1"/>
  <c r="H11"/>
  <c r="I11" s="1"/>
  <c r="H9"/>
  <c r="I9" s="1"/>
  <c r="H7"/>
  <c r="I7" s="1"/>
  <c r="H5"/>
  <c r="I5" s="1"/>
  <c r="H3"/>
  <c r="I3" s="1"/>
  <c r="F2"/>
  <c r="J8"/>
  <c r="J4"/>
  <c r="H2"/>
  <c r="I2" s="1"/>
  <c r="B8"/>
  <c r="H40"/>
  <c r="H38"/>
  <c r="H36"/>
  <c r="H34"/>
  <c r="H32"/>
  <c r="G206"/>
  <c r="G204"/>
  <c r="G202"/>
  <c r="G200"/>
  <c r="G198"/>
  <c r="G196"/>
  <c r="G194"/>
  <c r="G192"/>
  <c r="G190"/>
  <c r="G188"/>
  <c r="G186"/>
  <c r="G184"/>
  <c r="G182"/>
  <c r="G180"/>
  <c r="G178"/>
  <c r="G176"/>
  <c r="G174"/>
  <c r="G172"/>
  <c r="G170"/>
  <c r="G168"/>
  <c r="G166"/>
  <c r="G164"/>
  <c r="G162"/>
  <c r="G160"/>
  <c r="G158"/>
  <c r="G156"/>
  <c r="G154"/>
  <c r="G152"/>
  <c r="G150"/>
  <c r="G148"/>
  <c r="G146"/>
  <c r="G144"/>
  <c r="G142"/>
  <c r="G140"/>
  <c r="G138"/>
  <c r="G136"/>
  <c r="G134"/>
  <c r="G132"/>
  <c r="G130"/>
  <c r="G128"/>
  <c r="G126"/>
  <c r="G124"/>
  <c r="G122"/>
  <c r="G120"/>
  <c r="G118"/>
  <c r="G116"/>
  <c r="G114"/>
  <c r="G112"/>
  <c r="G110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8"/>
  <c r="G56"/>
  <c r="G54"/>
  <c r="G52"/>
  <c r="G50"/>
  <c r="G48"/>
  <c r="G46"/>
  <c r="G44"/>
  <c r="G42"/>
  <c r="G40"/>
  <c r="I40" s="1"/>
  <c r="J40" s="1"/>
  <c r="K40" s="1"/>
  <c r="G38"/>
  <c r="I38" s="1"/>
  <c r="J38" s="1"/>
  <c r="K38" s="1"/>
  <c r="G36"/>
  <c r="I36" s="1"/>
  <c r="J36" s="1"/>
  <c r="K36" s="1"/>
  <c r="G34"/>
  <c r="I34" s="1"/>
  <c r="J34" s="1"/>
  <c r="K34" s="1"/>
  <c r="G32"/>
  <c r="I32" s="1"/>
  <c r="J32" s="1"/>
  <c r="K32" s="1"/>
  <c r="H41"/>
  <c r="I41" s="1"/>
  <c r="J41" s="1"/>
  <c r="K41" s="1"/>
  <c r="H39"/>
  <c r="I39" s="1"/>
  <c r="J39" s="1"/>
  <c r="K39" s="1"/>
  <c r="H37"/>
  <c r="I37" s="1"/>
  <c r="J37" s="1"/>
  <c r="K37" s="1"/>
  <c r="H35"/>
  <c r="I35" s="1"/>
  <c r="J35" s="1"/>
  <c r="K35" s="1"/>
  <c r="H33"/>
  <c r="I33" s="1"/>
  <c r="J33" s="1"/>
  <c r="K33" s="1"/>
  <c r="H31"/>
  <c r="I31" s="1"/>
  <c r="J31" s="1"/>
  <c r="K31" s="1"/>
  <c r="G207"/>
  <c r="G205"/>
  <c r="G203"/>
  <c r="G201"/>
  <c r="G199"/>
  <c r="G197"/>
  <c r="G195"/>
  <c r="G193"/>
  <c r="G191"/>
  <c r="G189"/>
  <c r="G187"/>
  <c r="G185"/>
  <c r="G183"/>
  <c r="G181"/>
  <c r="G179"/>
  <c r="G177"/>
  <c r="G175"/>
  <c r="G173"/>
  <c r="G171"/>
  <c r="H30"/>
  <c r="H28"/>
  <c r="H26"/>
  <c r="H24"/>
  <c r="H22"/>
  <c r="H20"/>
  <c r="H18"/>
  <c r="H16"/>
  <c r="H14"/>
  <c r="G30"/>
  <c r="G28"/>
  <c r="I28" s="1"/>
  <c r="J28" s="1"/>
  <c r="K28" s="1"/>
  <c r="G26"/>
  <c r="G24"/>
  <c r="I24" s="1"/>
  <c r="J24" s="1"/>
  <c r="K24" s="1"/>
  <c r="G22"/>
  <c r="G20"/>
  <c r="I20" s="1"/>
  <c r="J20" s="1"/>
  <c r="K20" s="1"/>
  <c r="G18"/>
  <c r="G16"/>
  <c r="I16" s="1"/>
  <c r="J16" s="1"/>
  <c r="K16" s="1"/>
  <c r="G14"/>
  <c r="H29"/>
  <c r="I29" s="1"/>
  <c r="J29" s="1"/>
  <c r="K29" s="1"/>
  <c r="H27"/>
  <c r="I27" s="1"/>
  <c r="J27" s="1"/>
  <c r="K27" s="1"/>
  <c r="H25"/>
  <c r="I25" s="1"/>
  <c r="J25" s="1"/>
  <c r="K25" s="1"/>
  <c r="H23"/>
  <c r="I23" s="1"/>
  <c r="J23" s="1"/>
  <c r="K23" s="1"/>
  <c r="H21"/>
  <c r="I21" s="1"/>
  <c r="J21" s="1"/>
  <c r="K21" s="1"/>
  <c r="H19"/>
  <c r="I19" s="1"/>
  <c r="J19" s="1"/>
  <c r="K19" s="1"/>
  <c r="H17"/>
  <c r="I17" s="1"/>
  <c r="J17" s="1"/>
  <c r="K17" s="1"/>
  <c r="H15"/>
  <c r="I15" s="1"/>
  <c r="J15" s="1"/>
  <c r="K15" s="1"/>
  <c r="H13"/>
  <c r="I13" s="1"/>
  <c r="J13" s="1"/>
  <c r="K13" s="1"/>
  <c r="H12"/>
  <c r="I12" s="1"/>
  <c r="L38"/>
  <c r="L34"/>
  <c r="L28"/>
  <c r="L24"/>
  <c r="L20"/>
  <c r="L16"/>
  <c r="N40"/>
  <c r="N38"/>
  <c r="N36"/>
  <c r="N34"/>
  <c r="N32"/>
  <c r="N28"/>
  <c r="N24"/>
  <c r="N20"/>
  <c r="N16"/>
  <c r="M40"/>
  <c r="M38"/>
  <c r="M36"/>
  <c r="M34"/>
  <c r="M32"/>
  <c r="M28"/>
  <c r="M24"/>
  <c r="M20"/>
  <c r="M16"/>
  <c r="H163"/>
  <c r="H206"/>
  <c r="H204"/>
  <c r="I204" s="1"/>
  <c r="H202"/>
  <c r="H200"/>
  <c r="I200" s="1"/>
  <c r="H198"/>
  <c r="H196"/>
  <c r="I196" s="1"/>
  <c r="H194"/>
  <c r="H192"/>
  <c r="I192" s="1"/>
  <c r="H190"/>
  <c r="H188"/>
  <c r="I188" s="1"/>
  <c r="H186"/>
  <c r="H184"/>
  <c r="I184" s="1"/>
  <c r="H182"/>
  <c r="H180"/>
  <c r="I180" s="1"/>
  <c r="H178"/>
  <c r="H176"/>
  <c r="I176" s="1"/>
  <c r="H174"/>
  <c r="H172"/>
  <c r="I172" s="1"/>
  <c r="H170"/>
  <c r="H168"/>
  <c r="I168" s="1"/>
  <c r="H166"/>
  <c r="H164"/>
  <c r="I164" s="1"/>
  <c r="H162"/>
  <c r="H160"/>
  <c r="I160" s="1"/>
  <c r="H158"/>
  <c r="H156"/>
  <c r="I156" s="1"/>
  <c r="H154"/>
  <c r="H152"/>
  <c r="I152" s="1"/>
  <c r="H150"/>
  <c r="H148"/>
  <c r="I148" s="1"/>
  <c r="H146"/>
  <c r="H144"/>
  <c r="I144" s="1"/>
  <c r="H142"/>
  <c r="H140"/>
  <c r="I140" s="1"/>
  <c r="H138"/>
  <c r="H136"/>
  <c r="I136" s="1"/>
  <c r="H134"/>
  <c r="H132"/>
  <c r="I132" s="1"/>
  <c r="H130"/>
  <c r="H128"/>
  <c r="I128" s="1"/>
  <c r="H126"/>
  <c r="H124"/>
  <c r="I124" s="1"/>
  <c r="H122"/>
  <c r="H120"/>
  <c r="I120" s="1"/>
  <c r="H118"/>
  <c r="H116"/>
  <c r="I116" s="1"/>
  <c r="H114"/>
  <c r="H112"/>
  <c r="I112" s="1"/>
  <c r="H110"/>
  <c r="H108"/>
  <c r="I108" s="1"/>
  <c r="H106"/>
  <c r="H104"/>
  <c r="I104" s="1"/>
  <c r="H102"/>
  <c r="H100"/>
  <c r="I100" s="1"/>
  <c r="H98"/>
  <c r="H96"/>
  <c r="I96" s="1"/>
  <c r="H94"/>
  <c r="H92"/>
  <c r="I92" s="1"/>
  <c r="H90"/>
  <c r="H88"/>
  <c r="I88" s="1"/>
  <c r="H86"/>
  <c r="H84"/>
  <c r="I84" s="1"/>
  <c r="H82"/>
  <c r="H80"/>
  <c r="I80" s="1"/>
  <c r="H78"/>
  <c r="H76"/>
  <c r="I76" s="1"/>
  <c r="H74"/>
  <c r="H72"/>
  <c r="I72" s="1"/>
  <c r="H70"/>
  <c r="H68"/>
  <c r="I68" s="1"/>
  <c r="H66"/>
  <c r="H64"/>
  <c r="I64" s="1"/>
  <c r="H62"/>
  <c r="H60"/>
  <c r="I60" s="1"/>
  <c r="H58"/>
  <c r="H56"/>
  <c r="I56" s="1"/>
  <c r="H54"/>
  <c r="H52"/>
  <c r="I52" s="1"/>
  <c r="H50"/>
  <c r="H48"/>
  <c r="I48" s="1"/>
  <c r="H46"/>
  <c r="H44"/>
  <c r="I44" s="1"/>
  <c r="I207"/>
  <c r="J207" s="1"/>
  <c r="K207" s="1"/>
  <c r="I203"/>
  <c r="I199"/>
  <c r="J199" s="1"/>
  <c r="K199" s="1"/>
  <c r="I195"/>
  <c r="I191"/>
  <c r="J191" s="1"/>
  <c r="K191" s="1"/>
  <c r="I187"/>
  <c r="I183"/>
  <c r="J183" s="1"/>
  <c r="K183" s="1"/>
  <c r="I179"/>
  <c r="I175"/>
  <c r="J175" s="1"/>
  <c r="K175" s="1"/>
  <c r="I171"/>
  <c r="H169"/>
  <c r="I169" s="1"/>
  <c r="J169" s="1"/>
  <c r="K169" s="1"/>
  <c r="H167"/>
  <c r="I167" s="1"/>
  <c r="J167" s="1"/>
  <c r="K167" s="1"/>
  <c r="H165"/>
  <c r="I165" s="1"/>
  <c r="J165" s="1"/>
  <c r="K165" s="1"/>
  <c r="H161"/>
  <c r="I161" s="1"/>
  <c r="J161" s="1"/>
  <c r="K161" s="1"/>
  <c r="H159"/>
  <c r="I159" s="1"/>
  <c r="J159" s="1"/>
  <c r="K159" s="1"/>
  <c r="H157"/>
  <c r="I157" s="1"/>
  <c r="J157" s="1"/>
  <c r="K157" s="1"/>
  <c r="H155"/>
  <c r="I155" s="1"/>
  <c r="J155" s="1"/>
  <c r="K155" s="1"/>
  <c r="H153"/>
  <c r="I153" s="1"/>
  <c r="J153" s="1"/>
  <c r="K153" s="1"/>
  <c r="H151"/>
  <c r="I151" s="1"/>
  <c r="J151" s="1"/>
  <c r="K151" s="1"/>
  <c r="H149"/>
  <c r="I149" s="1"/>
  <c r="J149" s="1"/>
  <c r="K149" s="1"/>
  <c r="H147"/>
  <c r="I147" s="1"/>
  <c r="J147" s="1"/>
  <c r="K147" s="1"/>
  <c r="H145"/>
  <c r="I145" s="1"/>
  <c r="J145" s="1"/>
  <c r="K145" s="1"/>
  <c r="H143"/>
  <c r="I143" s="1"/>
  <c r="J143" s="1"/>
  <c r="K143" s="1"/>
  <c r="H141"/>
  <c r="I141" s="1"/>
  <c r="J141" s="1"/>
  <c r="K141" s="1"/>
  <c r="H139"/>
  <c r="I139" s="1"/>
  <c r="J139" s="1"/>
  <c r="K139" s="1"/>
  <c r="H137"/>
  <c r="I137" s="1"/>
  <c r="J137" s="1"/>
  <c r="K137" s="1"/>
  <c r="H135"/>
  <c r="I135" s="1"/>
  <c r="J135" s="1"/>
  <c r="K135" s="1"/>
  <c r="H133"/>
  <c r="I133" s="1"/>
  <c r="J133" s="1"/>
  <c r="K133" s="1"/>
  <c r="H131"/>
  <c r="I131" s="1"/>
  <c r="J131" s="1"/>
  <c r="K131" s="1"/>
  <c r="H129"/>
  <c r="I129" s="1"/>
  <c r="J129" s="1"/>
  <c r="K129" s="1"/>
  <c r="H127"/>
  <c r="I127" s="1"/>
  <c r="J127" s="1"/>
  <c r="K127" s="1"/>
  <c r="H125"/>
  <c r="I125" s="1"/>
  <c r="J125" s="1"/>
  <c r="K125" s="1"/>
  <c r="H123"/>
  <c r="I123" s="1"/>
  <c r="J123" s="1"/>
  <c r="K123" s="1"/>
  <c r="H121"/>
  <c r="I121" s="1"/>
  <c r="J121" s="1"/>
  <c r="K121" s="1"/>
  <c r="H119"/>
  <c r="I119" s="1"/>
  <c r="J119" s="1"/>
  <c r="K119" s="1"/>
  <c r="H117"/>
  <c r="I117" s="1"/>
  <c r="J117" s="1"/>
  <c r="K117" s="1"/>
  <c r="H115"/>
  <c r="I115" s="1"/>
  <c r="J115" s="1"/>
  <c r="K115" s="1"/>
  <c r="H113"/>
  <c r="I113" s="1"/>
  <c r="J113" s="1"/>
  <c r="K113" s="1"/>
  <c r="H111"/>
  <c r="I111" s="1"/>
  <c r="J111" s="1"/>
  <c r="K111" s="1"/>
  <c r="H109"/>
  <c r="I109" s="1"/>
  <c r="J109" s="1"/>
  <c r="K109" s="1"/>
  <c r="H107"/>
  <c r="I107" s="1"/>
  <c r="J107" s="1"/>
  <c r="K107" s="1"/>
  <c r="H105"/>
  <c r="I105" s="1"/>
  <c r="J105" s="1"/>
  <c r="K105" s="1"/>
  <c r="H103"/>
  <c r="I103" s="1"/>
  <c r="J103" s="1"/>
  <c r="K103" s="1"/>
  <c r="H101"/>
  <c r="I101" s="1"/>
  <c r="J101" s="1"/>
  <c r="K101" s="1"/>
  <c r="H99"/>
  <c r="I99" s="1"/>
  <c r="J99" s="1"/>
  <c r="K99" s="1"/>
  <c r="H97"/>
  <c r="I97" s="1"/>
  <c r="J97" s="1"/>
  <c r="K97" s="1"/>
  <c r="H95"/>
  <c r="I95" s="1"/>
  <c r="J95" s="1"/>
  <c r="K95" s="1"/>
  <c r="H93"/>
  <c r="I93" s="1"/>
  <c r="J93" s="1"/>
  <c r="K93" s="1"/>
  <c r="H91"/>
  <c r="I91" s="1"/>
  <c r="J91" s="1"/>
  <c r="K91" s="1"/>
  <c r="H89"/>
  <c r="I89" s="1"/>
  <c r="J89" s="1"/>
  <c r="K89" s="1"/>
  <c r="H87"/>
  <c r="I87" s="1"/>
  <c r="J87" s="1"/>
  <c r="K87" s="1"/>
  <c r="H85"/>
  <c r="I85" s="1"/>
  <c r="J85" s="1"/>
  <c r="K85" s="1"/>
  <c r="H83"/>
  <c r="I83" s="1"/>
  <c r="J83" s="1"/>
  <c r="K83" s="1"/>
  <c r="H81"/>
  <c r="I81" s="1"/>
  <c r="J81" s="1"/>
  <c r="K81" s="1"/>
  <c r="H79"/>
  <c r="I79" s="1"/>
  <c r="J79" s="1"/>
  <c r="K79" s="1"/>
  <c r="H77"/>
  <c r="I77" s="1"/>
  <c r="H75"/>
  <c r="I75" s="1"/>
  <c r="J75" s="1"/>
  <c r="K75" s="1"/>
  <c r="H73"/>
  <c r="I73" s="1"/>
  <c r="J73" s="1"/>
  <c r="K73" s="1"/>
  <c r="H71"/>
  <c r="I71" s="1"/>
  <c r="J71" s="1"/>
  <c r="K71" s="1"/>
  <c r="H69"/>
  <c r="I69" s="1"/>
  <c r="H67"/>
  <c r="I67" s="1"/>
  <c r="J67" s="1"/>
  <c r="K67" s="1"/>
  <c r="H65"/>
  <c r="I65" s="1"/>
  <c r="J65" s="1"/>
  <c r="K65" s="1"/>
  <c r="H63"/>
  <c r="I63" s="1"/>
  <c r="J63" s="1"/>
  <c r="K63" s="1"/>
  <c r="H61"/>
  <c r="I61" s="1"/>
  <c r="H59"/>
  <c r="I59" s="1"/>
  <c r="J59" s="1"/>
  <c r="K59" s="1"/>
  <c r="H57"/>
  <c r="I57" s="1"/>
  <c r="J57" s="1"/>
  <c r="K57" s="1"/>
  <c r="H55"/>
  <c r="I55" s="1"/>
  <c r="J55" s="1"/>
  <c r="K55" s="1"/>
  <c r="H53"/>
  <c r="I53" s="1"/>
  <c r="H51"/>
  <c r="I51" s="1"/>
  <c r="J51" s="1"/>
  <c r="K51" s="1"/>
  <c r="H49"/>
  <c r="I49" s="1"/>
  <c r="J49" s="1"/>
  <c r="K49" s="1"/>
  <c r="H47"/>
  <c r="I47" s="1"/>
  <c r="J47" s="1"/>
  <c r="K47" s="1"/>
  <c r="H45"/>
  <c r="I45" s="1"/>
  <c r="H43"/>
  <c r="I43" s="1"/>
  <c r="J43" s="1"/>
  <c r="K43" s="1"/>
  <c r="I205"/>
  <c r="I201"/>
  <c r="J201" s="1"/>
  <c r="K201" s="1"/>
  <c r="I197"/>
  <c r="I193"/>
  <c r="J193" s="1"/>
  <c r="K193" s="1"/>
  <c r="I189"/>
  <c r="I185"/>
  <c r="J185" s="1"/>
  <c r="K185" s="1"/>
  <c r="I181"/>
  <c r="I177"/>
  <c r="J177" s="1"/>
  <c r="K177" s="1"/>
  <c r="I173"/>
  <c r="I42"/>
  <c r="B6"/>
  <c r="G207" i="4"/>
  <c r="I207" s="1"/>
  <c r="J207" s="1"/>
  <c r="G205"/>
  <c r="I205" s="1"/>
  <c r="J205" s="1"/>
  <c r="G203"/>
  <c r="I203" s="1"/>
  <c r="J203" s="1"/>
  <c r="G201"/>
  <c r="I201" s="1"/>
  <c r="J201" s="1"/>
  <c r="G199"/>
  <c r="I199" s="1"/>
  <c r="J199" s="1"/>
  <c r="G197"/>
  <c r="I197" s="1"/>
  <c r="J197" s="1"/>
  <c r="G195"/>
  <c r="I195" s="1"/>
  <c r="J195" s="1"/>
  <c r="G193"/>
  <c r="I193" s="1"/>
  <c r="J193" s="1"/>
  <c r="G191"/>
  <c r="I191" s="1"/>
  <c r="J191" s="1"/>
  <c r="G189"/>
  <c r="I189" s="1"/>
  <c r="J189" s="1"/>
  <c r="G187"/>
  <c r="I187" s="1"/>
  <c r="J187" s="1"/>
  <c r="G185"/>
  <c r="I185" s="1"/>
  <c r="J185" s="1"/>
  <c r="G183"/>
  <c r="I183" s="1"/>
  <c r="J183" s="1"/>
  <c r="G181"/>
  <c r="I181" s="1"/>
  <c r="J181" s="1"/>
  <c r="G179"/>
  <c r="I179" s="1"/>
  <c r="J179" s="1"/>
  <c r="G177"/>
  <c r="I177" s="1"/>
  <c r="J177" s="1"/>
  <c r="G175"/>
  <c r="I175" s="1"/>
  <c r="J175" s="1"/>
  <c r="G173"/>
  <c r="I173" s="1"/>
  <c r="J173" s="1"/>
  <c r="G171"/>
  <c r="I171" s="1"/>
  <c r="J171" s="1"/>
  <c r="G169"/>
  <c r="I169" s="1"/>
  <c r="J169" s="1"/>
  <c r="G167"/>
  <c r="I167" s="1"/>
  <c r="J167" s="1"/>
  <c r="G165"/>
  <c r="I165" s="1"/>
  <c r="J165" s="1"/>
  <c r="G163"/>
  <c r="I163" s="1"/>
  <c r="J163" s="1"/>
  <c r="G161"/>
  <c r="I161" s="1"/>
  <c r="J161" s="1"/>
  <c r="G159"/>
  <c r="I159" s="1"/>
  <c r="J159" s="1"/>
  <c r="G157"/>
  <c r="I157" s="1"/>
  <c r="J157" s="1"/>
  <c r="G155"/>
  <c r="I155" s="1"/>
  <c r="J155" s="1"/>
  <c r="G153"/>
  <c r="I153" s="1"/>
  <c r="J153" s="1"/>
  <c r="G151"/>
  <c r="I151" s="1"/>
  <c r="J151" s="1"/>
  <c r="G149"/>
  <c r="I149" s="1"/>
  <c r="J149" s="1"/>
  <c r="G147"/>
  <c r="I147" s="1"/>
  <c r="J147" s="1"/>
  <c r="G145"/>
  <c r="I145" s="1"/>
  <c r="J145" s="1"/>
  <c r="G143"/>
  <c r="I143" s="1"/>
  <c r="J143" s="1"/>
  <c r="G141"/>
  <c r="I141" s="1"/>
  <c r="J141" s="1"/>
  <c r="G139"/>
  <c r="I139" s="1"/>
  <c r="J139" s="1"/>
  <c r="G137"/>
  <c r="I137" s="1"/>
  <c r="J137" s="1"/>
  <c r="G135"/>
  <c r="I135" s="1"/>
  <c r="J135" s="1"/>
  <c r="G133"/>
  <c r="I133" s="1"/>
  <c r="J133" s="1"/>
  <c r="G131"/>
  <c r="I131" s="1"/>
  <c r="J131" s="1"/>
  <c r="G129"/>
  <c r="I129" s="1"/>
  <c r="J129" s="1"/>
  <c r="G127"/>
  <c r="I127" s="1"/>
  <c r="J127" s="1"/>
  <c r="G125"/>
  <c r="I125" s="1"/>
  <c r="J125" s="1"/>
  <c r="G123"/>
  <c r="I123" s="1"/>
  <c r="J123" s="1"/>
  <c r="G121"/>
  <c r="I121" s="1"/>
  <c r="J121" s="1"/>
  <c r="G119"/>
  <c r="I119" s="1"/>
  <c r="J119" s="1"/>
  <c r="G117"/>
  <c r="I117" s="1"/>
  <c r="J117" s="1"/>
  <c r="G115"/>
  <c r="I115" s="1"/>
  <c r="J115" s="1"/>
  <c r="G113"/>
  <c r="I113" s="1"/>
  <c r="J113" s="1"/>
  <c r="G111"/>
  <c r="I111" s="1"/>
  <c r="J111" s="1"/>
  <c r="G109"/>
  <c r="I109" s="1"/>
  <c r="J109" s="1"/>
  <c r="G107"/>
  <c r="I107" s="1"/>
  <c r="J107" s="1"/>
  <c r="G105"/>
  <c r="I105" s="1"/>
  <c r="J105" s="1"/>
  <c r="G103"/>
  <c r="I103" s="1"/>
  <c r="J103" s="1"/>
  <c r="G101"/>
  <c r="I101" s="1"/>
  <c r="J101" s="1"/>
  <c r="G99"/>
  <c r="I99" s="1"/>
  <c r="J99" s="1"/>
  <c r="G97"/>
  <c r="I97" s="1"/>
  <c r="J97" s="1"/>
  <c r="G95"/>
  <c r="I95" s="1"/>
  <c r="J95" s="1"/>
  <c r="G93"/>
  <c r="I93" s="1"/>
  <c r="J93" s="1"/>
  <c r="G91"/>
  <c r="I91" s="1"/>
  <c r="J91" s="1"/>
  <c r="G89"/>
  <c r="I89" s="1"/>
  <c r="J89" s="1"/>
  <c r="G87"/>
  <c r="I87" s="1"/>
  <c r="J87" s="1"/>
  <c r="G85"/>
  <c r="I85" s="1"/>
  <c r="J85" s="1"/>
  <c r="G83"/>
  <c r="I83" s="1"/>
  <c r="J83" s="1"/>
  <c r="G81"/>
  <c r="I81" s="1"/>
  <c r="J81" s="1"/>
  <c r="G79"/>
  <c r="I79" s="1"/>
  <c r="J79" s="1"/>
  <c r="G77"/>
  <c r="I77" s="1"/>
  <c r="J77" s="1"/>
  <c r="G75"/>
  <c r="I75" s="1"/>
  <c r="J75" s="1"/>
  <c r="G73"/>
  <c r="I73" s="1"/>
  <c r="J73" s="1"/>
  <c r="G71"/>
  <c r="I71" s="1"/>
  <c r="J71" s="1"/>
  <c r="G69"/>
  <c r="I69" s="1"/>
  <c r="J69" s="1"/>
  <c r="G67"/>
  <c r="I67" s="1"/>
  <c r="J67" s="1"/>
  <c r="G65"/>
  <c r="I65" s="1"/>
  <c r="J65" s="1"/>
  <c r="G63"/>
  <c r="I63" s="1"/>
  <c r="J63" s="1"/>
  <c r="G61"/>
  <c r="I61" s="1"/>
  <c r="J61" s="1"/>
  <c r="G59"/>
  <c r="I59" s="1"/>
  <c r="J59" s="1"/>
  <c r="G57"/>
  <c r="I57" s="1"/>
  <c r="J57" s="1"/>
  <c r="G55"/>
  <c r="I55" s="1"/>
  <c r="J55" s="1"/>
  <c r="G53"/>
  <c r="I53" s="1"/>
  <c r="J53" s="1"/>
  <c r="G51"/>
  <c r="I51" s="1"/>
  <c r="J51" s="1"/>
  <c r="G49"/>
  <c r="I49" s="1"/>
  <c r="J49" s="1"/>
  <c r="G47"/>
  <c r="I47" s="1"/>
  <c r="J47" s="1"/>
  <c r="G45"/>
  <c r="I45" s="1"/>
  <c r="J45" s="1"/>
  <c r="G43"/>
  <c r="I43" s="1"/>
  <c r="J43" s="1"/>
  <c r="G41"/>
  <c r="I41" s="1"/>
  <c r="J41" s="1"/>
  <c r="G39"/>
  <c r="I39" s="1"/>
  <c r="J39" s="1"/>
  <c r="G37"/>
  <c r="I37" s="1"/>
  <c r="J37" s="1"/>
  <c r="G35"/>
  <c r="I35" s="1"/>
  <c r="J35" s="1"/>
  <c r="G33"/>
  <c r="I33" s="1"/>
  <c r="J33" s="1"/>
  <c r="G31"/>
  <c r="I31" s="1"/>
  <c r="J31" s="1"/>
  <c r="G29"/>
  <c r="I29" s="1"/>
  <c r="J29" s="1"/>
  <c r="G27"/>
  <c r="I27" s="1"/>
  <c r="J27" s="1"/>
  <c r="G25"/>
  <c r="I25" s="1"/>
  <c r="J25" s="1"/>
  <c r="G23"/>
  <c r="I23" s="1"/>
  <c r="J23" s="1"/>
  <c r="G21"/>
  <c r="I21" s="1"/>
  <c r="J21" s="1"/>
  <c r="G19"/>
  <c r="I19" s="1"/>
  <c r="J19" s="1"/>
  <c r="G17"/>
  <c r="I17" s="1"/>
  <c r="J17" s="1"/>
  <c r="G15"/>
  <c r="I15" s="1"/>
  <c r="J15" s="1"/>
  <c r="G13"/>
  <c r="I13" s="1"/>
  <c r="J13" s="1"/>
  <c r="G11"/>
  <c r="I11" s="1"/>
  <c r="J11" s="1"/>
  <c r="G9"/>
  <c r="I9" s="1"/>
  <c r="J9" s="1"/>
  <c r="G7"/>
  <c r="I7" s="1"/>
  <c r="J7" s="1"/>
  <c r="G5"/>
  <c r="I5" s="1"/>
  <c r="J5" s="1"/>
  <c r="G3"/>
  <c r="I3" s="1"/>
  <c r="J3" s="1"/>
  <c r="G2"/>
  <c r="I2" s="1"/>
  <c r="J2" s="1"/>
  <c r="G206"/>
  <c r="I206" s="1"/>
  <c r="J206" s="1"/>
  <c r="G204"/>
  <c r="I204" s="1"/>
  <c r="J204" s="1"/>
  <c r="G202"/>
  <c r="I202" s="1"/>
  <c r="J202" s="1"/>
  <c r="G200"/>
  <c r="I200" s="1"/>
  <c r="J200" s="1"/>
  <c r="G198"/>
  <c r="I198" s="1"/>
  <c r="J198" s="1"/>
  <c r="G196"/>
  <c r="I196" s="1"/>
  <c r="J196" s="1"/>
  <c r="G194"/>
  <c r="I194" s="1"/>
  <c r="J194" s="1"/>
  <c r="G192"/>
  <c r="I192" s="1"/>
  <c r="J192" s="1"/>
  <c r="G190"/>
  <c r="I190" s="1"/>
  <c r="J190" s="1"/>
  <c r="G188"/>
  <c r="I188" s="1"/>
  <c r="J188" s="1"/>
  <c r="G186"/>
  <c r="I186" s="1"/>
  <c r="J186" s="1"/>
  <c r="G184"/>
  <c r="I184" s="1"/>
  <c r="J184" s="1"/>
  <c r="G182"/>
  <c r="I182" s="1"/>
  <c r="J182" s="1"/>
  <c r="G180"/>
  <c r="I180" s="1"/>
  <c r="J180" s="1"/>
  <c r="G178"/>
  <c r="I178" s="1"/>
  <c r="J178" s="1"/>
  <c r="G176"/>
  <c r="I176" s="1"/>
  <c r="J176" s="1"/>
  <c r="G174"/>
  <c r="I174" s="1"/>
  <c r="J174" s="1"/>
  <c r="G172"/>
  <c r="I172" s="1"/>
  <c r="J172" s="1"/>
  <c r="G170"/>
  <c r="I170" s="1"/>
  <c r="J170" s="1"/>
  <c r="G168"/>
  <c r="I168" s="1"/>
  <c r="J168" s="1"/>
  <c r="G166"/>
  <c r="I166" s="1"/>
  <c r="J166" s="1"/>
  <c r="G164"/>
  <c r="I164" s="1"/>
  <c r="J164" s="1"/>
  <c r="G162"/>
  <c r="I162" s="1"/>
  <c r="J162" s="1"/>
  <c r="G160"/>
  <c r="I160" s="1"/>
  <c r="J160" s="1"/>
  <c r="G158"/>
  <c r="I158" s="1"/>
  <c r="J158" s="1"/>
  <c r="G156"/>
  <c r="I156" s="1"/>
  <c r="J156" s="1"/>
  <c r="G154"/>
  <c r="I154" s="1"/>
  <c r="J154" s="1"/>
  <c r="G152"/>
  <c r="I152" s="1"/>
  <c r="J152" s="1"/>
  <c r="G150"/>
  <c r="I150" s="1"/>
  <c r="J150" s="1"/>
  <c r="G148"/>
  <c r="I148" s="1"/>
  <c r="J148" s="1"/>
  <c r="G146"/>
  <c r="I146" s="1"/>
  <c r="J146" s="1"/>
  <c r="G144"/>
  <c r="I144" s="1"/>
  <c r="J144" s="1"/>
  <c r="G142"/>
  <c r="I142" s="1"/>
  <c r="J142" s="1"/>
  <c r="G140"/>
  <c r="I140" s="1"/>
  <c r="J140" s="1"/>
  <c r="G138"/>
  <c r="I138" s="1"/>
  <c r="J138" s="1"/>
  <c r="G136"/>
  <c r="I136" s="1"/>
  <c r="J136" s="1"/>
  <c r="G134"/>
  <c r="I134" s="1"/>
  <c r="J134" s="1"/>
  <c r="G132"/>
  <c r="I132" s="1"/>
  <c r="J132" s="1"/>
  <c r="G130"/>
  <c r="I130" s="1"/>
  <c r="J130" s="1"/>
  <c r="G128"/>
  <c r="I128" s="1"/>
  <c r="J128" s="1"/>
  <c r="G126"/>
  <c r="I126" s="1"/>
  <c r="J126" s="1"/>
  <c r="G124"/>
  <c r="I124" s="1"/>
  <c r="J124" s="1"/>
  <c r="G122"/>
  <c r="I122" s="1"/>
  <c r="J122" s="1"/>
  <c r="G120"/>
  <c r="I120" s="1"/>
  <c r="J120" s="1"/>
  <c r="G118"/>
  <c r="I118" s="1"/>
  <c r="J118" s="1"/>
  <c r="G116"/>
  <c r="I116" s="1"/>
  <c r="J116" s="1"/>
  <c r="G114"/>
  <c r="I114" s="1"/>
  <c r="J114" s="1"/>
  <c r="G112"/>
  <c r="I112" s="1"/>
  <c r="J112" s="1"/>
  <c r="G110"/>
  <c r="I110" s="1"/>
  <c r="J110" s="1"/>
  <c r="G108"/>
  <c r="I108" s="1"/>
  <c r="J108" s="1"/>
  <c r="G106"/>
  <c r="I106" s="1"/>
  <c r="J106" s="1"/>
  <c r="G104"/>
  <c r="I104" s="1"/>
  <c r="J104" s="1"/>
  <c r="G102"/>
  <c r="I102" s="1"/>
  <c r="J102" s="1"/>
  <c r="G100"/>
  <c r="I100" s="1"/>
  <c r="J100" s="1"/>
  <c r="G98"/>
  <c r="I98" s="1"/>
  <c r="J98" s="1"/>
  <c r="G96"/>
  <c r="I96" s="1"/>
  <c r="J96" s="1"/>
  <c r="G94"/>
  <c r="I94" s="1"/>
  <c r="J94" s="1"/>
  <c r="G92"/>
  <c r="I92" s="1"/>
  <c r="J92" s="1"/>
  <c r="G90"/>
  <c r="I90" s="1"/>
  <c r="J90" s="1"/>
  <c r="G88"/>
  <c r="I88" s="1"/>
  <c r="J88" s="1"/>
  <c r="G86"/>
  <c r="I86" s="1"/>
  <c r="J86" s="1"/>
  <c r="G84"/>
  <c r="I84" s="1"/>
  <c r="J84" s="1"/>
  <c r="G82"/>
  <c r="I82" s="1"/>
  <c r="J82" s="1"/>
  <c r="G80"/>
  <c r="I80" s="1"/>
  <c r="J80" s="1"/>
  <c r="G78"/>
  <c r="I78" s="1"/>
  <c r="J78" s="1"/>
  <c r="G76"/>
  <c r="I76" s="1"/>
  <c r="J76" s="1"/>
  <c r="G74"/>
  <c r="I74" s="1"/>
  <c r="J74" s="1"/>
  <c r="G72"/>
  <c r="I72" s="1"/>
  <c r="J72" s="1"/>
  <c r="G70"/>
  <c r="I70" s="1"/>
  <c r="J70" s="1"/>
  <c r="G68"/>
  <c r="I68" s="1"/>
  <c r="J68" s="1"/>
  <c r="G66"/>
  <c r="I66" s="1"/>
  <c r="J66" s="1"/>
  <c r="G64"/>
  <c r="I64" s="1"/>
  <c r="J64" s="1"/>
  <c r="G62"/>
  <c r="I62" s="1"/>
  <c r="J62" s="1"/>
  <c r="G60"/>
  <c r="I60" s="1"/>
  <c r="J60" s="1"/>
  <c r="G58"/>
  <c r="I58" s="1"/>
  <c r="J58" s="1"/>
  <c r="G56"/>
  <c r="I56" s="1"/>
  <c r="J56" s="1"/>
  <c r="G54"/>
  <c r="I54" s="1"/>
  <c r="J54" s="1"/>
  <c r="G52"/>
  <c r="I52" s="1"/>
  <c r="J52" s="1"/>
  <c r="G50"/>
  <c r="I50" s="1"/>
  <c r="J50" s="1"/>
  <c r="G48"/>
  <c r="I48" s="1"/>
  <c r="J48" s="1"/>
  <c r="G46"/>
  <c r="I46" s="1"/>
  <c r="J46" s="1"/>
  <c r="G44"/>
  <c r="I44" s="1"/>
  <c r="J44" s="1"/>
  <c r="G42"/>
  <c r="I42" s="1"/>
  <c r="J42" s="1"/>
  <c r="G40"/>
  <c r="I40" s="1"/>
  <c r="J40" s="1"/>
  <c r="G38"/>
  <c r="I38" s="1"/>
  <c r="J38" s="1"/>
  <c r="G36"/>
  <c r="I36" s="1"/>
  <c r="J36" s="1"/>
  <c r="G34"/>
  <c r="I34" s="1"/>
  <c r="J34" s="1"/>
  <c r="G32"/>
  <c r="I32" s="1"/>
  <c r="J32" s="1"/>
  <c r="G30"/>
  <c r="I30" s="1"/>
  <c r="J30" s="1"/>
  <c r="G28"/>
  <c r="I28" s="1"/>
  <c r="J28" s="1"/>
  <c r="G26"/>
  <c r="I26" s="1"/>
  <c r="J26" s="1"/>
  <c r="G24"/>
  <c r="I24" s="1"/>
  <c r="J24" s="1"/>
  <c r="G22"/>
  <c r="I22" s="1"/>
  <c r="J22" s="1"/>
  <c r="G20"/>
  <c r="I20" s="1"/>
  <c r="J20" s="1"/>
  <c r="G18"/>
  <c r="I18" s="1"/>
  <c r="J18" s="1"/>
  <c r="G16"/>
  <c r="I16" s="1"/>
  <c r="J16" s="1"/>
  <c r="G14"/>
  <c r="I14" s="1"/>
  <c r="J14" s="1"/>
  <c r="G12"/>
  <c r="I12" s="1"/>
  <c r="J12" s="1"/>
  <c r="G10"/>
  <c r="I10" s="1"/>
  <c r="J10" s="1"/>
  <c r="G8"/>
  <c r="I8" s="1"/>
  <c r="J8" s="1"/>
  <c r="G6"/>
  <c r="I6" s="1"/>
  <c r="J6" s="1"/>
  <c r="G4"/>
  <c r="I4" s="1"/>
  <c r="J4" s="1"/>
  <c r="B8"/>
  <c r="M121"/>
  <c r="K121"/>
  <c r="N121"/>
  <c r="L121"/>
  <c r="M123"/>
  <c r="K123"/>
  <c r="N123"/>
  <c r="L123"/>
  <c r="M125"/>
  <c r="K125"/>
  <c r="N125"/>
  <c r="L125"/>
  <c r="M127"/>
  <c r="K127"/>
  <c r="N127"/>
  <c r="L127"/>
  <c r="M129"/>
  <c r="K129"/>
  <c r="N129"/>
  <c r="L129"/>
  <c r="M131"/>
  <c r="K131"/>
  <c r="N131"/>
  <c r="L131"/>
  <c r="M133"/>
  <c r="K133"/>
  <c r="N133"/>
  <c r="L133"/>
  <c r="M135"/>
  <c r="K135"/>
  <c r="N135"/>
  <c r="L135"/>
  <c r="M137"/>
  <c r="K137"/>
  <c r="N137"/>
  <c r="L137"/>
  <c r="M139"/>
  <c r="K139"/>
  <c r="N139"/>
  <c r="L139"/>
  <c r="M141"/>
  <c r="K141"/>
  <c r="N141"/>
  <c r="L141"/>
  <c r="M143"/>
  <c r="K143"/>
  <c r="N143"/>
  <c r="L143"/>
  <c r="B7"/>
  <c r="B6"/>
  <c r="M122"/>
  <c r="K122"/>
  <c r="N122"/>
  <c r="L122"/>
  <c r="M124"/>
  <c r="K124"/>
  <c r="N124"/>
  <c r="L124"/>
  <c r="M126"/>
  <c r="K126"/>
  <c r="N126"/>
  <c r="L126"/>
  <c r="M128"/>
  <c r="K128"/>
  <c r="N128"/>
  <c r="L128"/>
  <c r="M130"/>
  <c r="K130"/>
  <c r="N130"/>
  <c r="L130"/>
  <c r="M132"/>
  <c r="K132"/>
  <c r="N132"/>
  <c r="L132"/>
  <c r="M134"/>
  <c r="K134"/>
  <c r="N134"/>
  <c r="L134"/>
  <c r="M136"/>
  <c r="K136"/>
  <c r="N136"/>
  <c r="L136"/>
  <c r="M138"/>
  <c r="K138"/>
  <c r="N138"/>
  <c r="L138"/>
  <c r="M140"/>
  <c r="K140"/>
  <c r="N140"/>
  <c r="L140"/>
  <c r="M142"/>
  <c r="K142"/>
  <c r="N142"/>
  <c r="L142"/>
  <c r="Q3" i="1"/>
  <c r="R3"/>
  <c r="R202"/>
  <c r="Q202"/>
  <c r="R200"/>
  <c r="Q200"/>
  <c r="R198"/>
  <c r="Q198"/>
  <c r="R196"/>
  <c r="Q196"/>
  <c r="R194"/>
  <c r="Q194"/>
  <c r="R192"/>
  <c r="Q192"/>
  <c r="R190"/>
  <c r="Q190"/>
  <c r="R188"/>
  <c r="Q188"/>
  <c r="R186"/>
  <c r="Q186"/>
  <c r="R184"/>
  <c r="Q184"/>
  <c r="R182"/>
  <c r="Q182"/>
  <c r="R180"/>
  <c r="Q180"/>
  <c r="R178"/>
  <c r="Q178"/>
  <c r="R176"/>
  <c r="Q176"/>
  <c r="R174"/>
  <c r="Q174"/>
  <c r="R172"/>
  <c r="Q172"/>
  <c r="R170"/>
  <c r="Q170"/>
  <c r="R168"/>
  <c r="Q168"/>
  <c r="R166"/>
  <c r="Q166"/>
  <c r="R164"/>
  <c r="Q164"/>
  <c r="R162"/>
  <c r="Q162"/>
  <c r="R160"/>
  <c r="Q160"/>
  <c r="R158"/>
  <c r="Q158"/>
  <c r="R156"/>
  <c r="Q156"/>
  <c r="R154"/>
  <c r="Q154"/>
  <c r="R152"/>
  <c r="Q152"/>
  <c r="R150"/>
  <c r="Q150"/>
  <c r="R148"/>
  <c r="Q148"/>
  <c r="R146"/>
  <c r="Q146"/>
  <c r="R144"/>
  <c r="Q144"/>
  <c r="R142"/>
  <c r="Q142"/>
  <c r="R140"/>
  <c r="Q140"/>
  <c r="R138"/>
  <c r="Q138"/>
  <c r="R136"/>
  <c r="Q136"/>
  <c r="R134"/>
  <c r="Q134"/>
  <c r="R132"/>
  <c r="Q132"/>
  <c r="R130"/>
  <c r="Q130"/>
  <c r="R128"/>
  <c r="Q128"/>
  <c r="R126"/>
  <c r="Q126"/>
  <c r="R124"/>
  <c r="Q124"/>
  <c r="R122"/>
  <c r="Q122"/>
  <c r="R120"/>
  <c r="Q120"/>
  <c r="R118"/>
  <c r="Q118"/>
  <c r="R116"/>
  <c r="Q116"/>
  <c r="R114"/>
  <c r="Q114"/>
  <c r="R112"/>
  <c r="Q112"/>
  <c r="R110"/>
  <c r="Q110"/>
  <c r="R108"/>
  <c r="Q108"/>
  <c r="R106"/>
  <c r="Q106"/>
  <c r="R104"/>
  <c r="Q104"/>
  <c r="R102"/>
  <c r="Q102"/>
  <c r="R100"/>
  <c r="Q100"/>
  <c r="R98"/>
  <c r="Q98"/>
  <c r="R96"/>
  <c r="Q96"/>
  <c r="R94"/>
  <c r="Q94"/>
  <c r="R92"/>
  <c r="Q92"/>
  <c r="R90"/>
  <c r="Q90"/>
  <c r="R88"/>
  <c r="Q88"/>
  <c r="R86"/>
  <c r="Q86"/>
  <c r="R84"/>
  <c r="Q84"/>
  <c r="R82"/>
  <c r="Q82"/>
  <c r="R80"/>
  <c r="Q80"/>
  <c r="R78"/>
  <c r="Q78"/>
  <c r="R76"/>
  <c r="Q76"/>
  <c r="R74"/>
  <c r="Q74"/>
  <c r="R72"/>
  <c r="Q72"/>
  <c r="R70"/>
  <c r="Q70"/>
  <c r="R68"/>
  <c r="Q68"/>
  <c r="P68"/>
  <c r="R66"/>
  <c r="Q66"/>
  <c r="P66"/>
  <c r="R64"/>
  <c r="Q64"/>
  <c r="P64"/>
  <c r="R62"/>
  <c r="Q62"/>
  <c r="P62"/>
  <c r="R60"/>
  <c r="Q60"/>
  <c r="P60"/>
  <c r="R58"/>
  <c r="Q58"/>
  <c r="P58"/>
  <c r="R56"/>
  <c r="Q56"/>
  <c r="P56"/>
  <c r="R54"/>
  <c r="Q54"/>
  <c r="P54"/>
  <c r="R52"/>
  <c r="Q52"/>
  <c r="P52"/>
  <c r="R50"/>
  <c r="Q50"/>
  <c r="P50"/>
  <c r="R48"/>
  <c r="Q48"/>
  <c r="P48"/>
  <c r="R46"/>
  <c r="Q46"/>
  <c r="P46"/>
  <c r="R44"/>
  <c r="Q44"/>
  <c r="P44"/>
  <c r="R42"/>
  <c r="Q42"/>
  <c r="P42"/>
  <c r="R40"/>
  <c r="Q40"/>
  <c r="P40"/>
  <c r="R38"/>
  <c r="Q38"/>
  <c r="P38"/>
  <c r="R36"/>
  <c r="Q36"/>
  <c r="P36"/>
  <c r="R34"/>
  <c r="Q34"/>
  <c r="P34"/>
  <c r="R32"/>
  <c r="Q32"/>
  <c r="P32"/>
  <c r="R30"/>
  <c r="Q30"/>
  <c r="P30"/>
  <c r="R28"/>
  <c r="Q28"/>
  <c r="P28"/>
  <c r="R26"/>
  <c r="Q26"/>
  <c r="P26"/>
  <c r="R24"/>
  <c r="Q24"/>
  <c r="P24"/>
  <c r="R22"/>
  <c r="Q22"/>
  <c r="P22"/>
  <c r="R20"/>
  <c r="Q20"/>
  <c r="P20"/>
  <c r="R18"/>
  <c r="Q18"/>
  <c r="P18"/>
  <c r="R16"/>
  <c r="Q16"/>
  <c r="P16"/>
  <c r="R14"/>
  <c r="Q14"/>
  <c r="P14"/>
  <c r="R12"/>
  <c r="Q12"/>
  <c r="P12"/>
  <c r="R10"/>
  <c r="Q10"/>
  <c r="P10"/>
  <c r="R8"/>
  <c r="Q8"/>
  <c r="P8"/>
  <c r="R6"/>
  <c r="Q6"/>
  <c r="P6"/>
  <c r="R4"/>
  <c r="Q4"/>
  <c r="P4"/>
  <c r="P3"/>
  <c r="P202"/>
  <c r="P200"/>
  <c r="P198"/>
  <c r="P196"/>
  <c r="P194"/>
  <c r="P192"/>
  <c r="P190"/>
  <c r="P188"/>
  <c r="P186"/>
  <c r="P184"/>
  <c r="P182"/>
  <c r="P180"/>
  <c r="P178"/>
  <c r="P176"/>
  <c r="P174"/>
  <c r="P172"/>
  <c r="P170"/>
  <c r="P168"/>
  <c r="P166"/>
  <c r="P164"/>
  <c r="P162"/>
  <c r="P160"/>
  <c r="P158"/>
  <c r="P156"/>
  <c r="P154"/>
  <c r="P152"/>
  <c r="P150"/>
  <c r="P148"/>
  <c r="P146"/>
  <c r="P144"/>
  <c r="P142"/>
  <c r="P140"/>
  <c r="P138"/>
  <c r="P136"/>
  <c r="P134"/>
  <c r="P132"/>
  <c r="P130"/>
  <c r="P128"/>
  <c r="P126"/>
  <c r="P124"/>
  <c r="P122"/>
  <c r="P120"/>
  <c r="P118"/>
  <c r="P116"/>
  <c r="P114"/>
  <c r="P110"/>
  <c r="P106"/>
  <c r="P102"/>
  <c r="P98"/>
  <c r="P94"/>
  <c r="P90"/>
  <c r="P86"/>
  <c r="P82"/>
  <c r="P78"/>
  <c r="P74"/>
  <c r="P70"/>
  <c r="R203"/>
  <c r="Q203"/>
  <c r="R201"/>
  <c r="Q201"/>
  <c r="R199"/>
  <c r="Q199"/>
  <c r="R197"/>
  <c r="Q197"/>
  <c r="R195"/>
  <c r="Q195"/>
  <c r="R193"/>
  <c r="Q193"/>
  <c r="R191"/>
  <c r="Q191"/>
  <c r="R189"/>
  <c r="Q189"/>
  <c r="R187"/>
  <c r="Q187"/>
  <c r="R185"/>
  <c r="Q185"/>
  <c r="R183"/>
  <c r="Q183"/>
  <c r="R181"/>
  <c r="Q181"/>
  <c r="R179"/>
  <c r="Q179"/>
  <c r="R177"/>
  <c r="Q177"/>
  <c r="R175"/>
  <c r="Q175"/>
  <c r="R173"/>
  <c r="Q173"/>
  <c r="R171"/>
  <c r="Q171"/>
  <c r="R169"/>
  <c r="Q169"/>
  <c r="R167"/>
  <c r="Q167"/>
  <c r="R165"/>
  <c r="Q165"/>
  <c r="R163"/>
  <c r="Q163"/>
  <c r="R161"/>
  <c r="Q161"/>
  <c r="R159"/>
  <c r="Q159"/>
  <c r="R157"/>
  <c r="Q157"/>
  <c r="R155"/>
  <c r="Q155"/>
  <c r="R153"/>
  <c r="Q153"/>
  <c r="R151"/>
  <c r="Q151"/>
  <c r="R149"/>
  <c r="Q149"/>
  <c r="R147"/>
  <c r="Q147"/>
  <c r="R145"/>
  <c r="Q145"/>
  <c r="R143"/>
  <c r="Q143"/>
  <c r="R141"/>
  <c r="Q141"/>
  <c r="R139"/>
  <c r="Q139"/>
  <c r="R137"/>
  <c r="Q137"/>
  <c r="R135"/>
  <c r="Q135"/>
  <c r="R133"/>
  <c r="Q133"/>
  <c r="R131"/>
  <c r="Q131"/>
  <c r="R129"/>
  <c r="Q129"/>
  <c r="R127"/>
  <c r="Q127"/>
  <c r="R125"/>
  <c r="Q125"/>
  <c r="R123"/>
  <c r="Q123"/>
  <c r="R121"/>
  <c r="Q121"/>
  <c r="R119"/>
  <c r="Q119"/>
  <c r="R117"/>
  <c r="Q117"/>
  <c r="R115"/>
  <c r="Q115"/>
  <c r="R113"/>
  <c r="Q113"/>
  <c r="P113"/>
  <c r="R111"/>
  <c r="Q111"/>
  <c r="P111"/>
  <c r="R109"/>
  <c r="Q109"/>
  <c r="P109"/>
  <c r="R107"/>
  <c r="Q107"/>
  <c r="P107"/>
  <c r="R105"/>
  <c r="Q105"/>
  <c r="P105"/>
  <c r="R103"/>
  <c r="Q103"/>
  <c r="P103"/>
  <c r="R101"/>
  <c r="Q101"/>
  <c r="P101"/>
  <c r="R99"/>
  <c r="Q99"/>
  <c r="P99"/>
  <c r="R97"/>
  <c r="Q97"/>
  <c r="P97"/>
  <c r="R95"/>
  <c r="Q95"/>
  <c r="P95"/>
  <c r="R93"/>
  <c r="Q93"/>
  <c r="P93"/>
  <c r="R91"/>
  <c r="Q91"/>
  <c r="P91"/>
  <c r="R89"/>
  <c r="Q89"/>
  <c r="P89"/>
  <c r="R87"/>
  <c r="Q87"/>
  <c r="P87"/>
  <c r="R85"/>
  <c r="Q85"/>
  <c r="P85"/>
  <c r="R83"/>
  <c r="Q83"/>
  <c r="P83"/>
  <c r="R81"/>
  <c r="Q81"/>
  <c r="P81"/>
  <c r="R79"/>
  <c r="Q79"/>
  <c r="P79"/>
  <c r="R77"/>
  <c r="Q77"/>
  <c r="P77"/>
  <c r="R75"/>
  <c r="Q75"/>
  <c r="P75"/>
  <c r="R73"/>
  <c r="Q73"/>
  <c r="P73"/>
  <c r="R71"/>
  <c r="Q71"/>
  <c r="P71"/>
  <c r="R69"/>
  <c r="Q69"/>
  <c r="P69"/>
  <c r="R67"/>
  <c r="Q67"/>
  <c r="P67"/>
  <c r="R65"/>
  <c r="Q65"/>
  <c r="P65"/>
  <c r="R63"/>
  <c r="Q63"/>
  <c r="P63"/>
  <c r="R61"/>
  <c r="Q61"/>
  <c r="P61"/>
  <c r="R59"/>
  <c r="Q59"/>
  <c r="P59"/>
  <c r="R57"/>
  <c r="Q57"/>
  <c r="P57"/>
  <c r="R55"/>
  <c r="Q55"/>
  <c r="P55"/>
  <c r="R53"/>
  <c r="Q53"/>
  <c r="P53"/>
  <c r="R51"/>
  <c r="Q51"/>
  <c r="P51"/>
  <c r="R49"/>
  <c r="Q49"/>
  <c r="P49"/>
  <c r="R47"/>
  <c r="Q47"/>
  <c r="P47"/>
  <c r="R45"/>
  <c r="Q45"/>
  <c r="P45"/>
  <c r="R43"/>
  <c r="Q43"/>
  <c r="P43"/>
  <c r="R41"/>
  <c r="Q41"/>
  <c r="P41"/>
  <c r="R39"/>
  <c r="Q39"/>
  <c r="P39"/>
  <c r="R37"/>
  <c r="Q37"/>
  <c r="P37"/>
  <c r="R35"/>
  <c r="Q35"/>
  <c r="P35"/>
  <c r="R33"/>
  <c r="Q33"/>
  <c r="P33"/>
  <c r="R31"/>
  <c r="Q31"/>
  <c r="P31"/>
  <c r="R29"/>
  <c r="Q29"/>
  <c r="P29"/>
  <c r="R27"/>
  <c r="Q27"/>
  <c r="P27"/>
  <c r="R25"/>
  <c r="Q25"/>
  <c r="P25"/>
  <c r="R23"/>
  <c r="Q23"/>
  <c r="P23"/>
  <c r="R21"/>
  <c r="Q21"/>
  <c r="P21"/>
  <c r="R19"/>
  <c r="Q19"/>
  <c r="P19"/>
  <c r="R17"/>
  <c r="Q17"/>
  <c r="P17"/>
  <c r="R15"/>
  <c r="Q15"/>
  <c r="P15"/>
  <c r="R13"/>
  <c r="Q13"/>
  <c r="P13"/>
  <c r="R11"/>
  <c r="Q11"/>
  <c r="P11"/>
  <c r="R9"/>
  <c r="Q9"/>
  <c r="P9"/>
  <c r="R7"/>
  <c r="Q7"/>
  <c r="P7"/>
  <c r="R5"/>
  <c r="Q5"/>
  <c r="P5"/>
  <c r="O3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O158"/>
  <c r="O156"/>
  <c r="O154"/>
  <c r="O152"/>
  <c r="O150"/>
  <c r="O148"/>
  <c r="O146"/>
  <c r="O144"/>
  <c r="O142"/>
  <c r="O140"/>
  <c r="O138"/>
  <c r="O136"/>
  <c r="O134"/>
  <c r="O132"/>
  <c r="O130"/>
  <c r="O128"/>
  <c r="O126"/>
  <c r="O124"/>
  <c r="O122"/>
  <c r="O120"/>
  <c r="O118"/>
  <c r="O116"/>
  <c r="O114"/>
  <c r="O112"/>
  <c r="O110"/>
  <c r="O108"/>
  <c r="O106"/>
  <c r="O104"/>
  <c r="O102"/>
  <c r="O100"/>
  <c r="O98"/>
  <c r="O96"/>
  <c r="O94"/>
  <c r="O92"/>
  <c r="O90"/>
  <c r="O88"/>
  <c r="O86"/>
  <c r="O84"/>
  <c r="O82"/>
  <c r="O80"/>
  <c r="O78"/>
  <c r="O76"/>
  <c r="O74"/>
  <c r="O72"/>
  <c r="O70"/>
  <c r="O68"/>
  <c r="O66"/>
  <c r="O64"/>
  <c r="O62"/>
  <c r="O60"/>
  <c r="O58"/>
  <c r="O56"/>
  <c r="O54"/>
  <c r="O52"/>
  <c r="O50"/>
  <c r="O48"/>
  <c r="O46"/>
  <c r="O44"/>
  <c r="O42"/>
  <c r="O40"/>
  <c r="O38"/>
  <c r="O36"/>
  <c r="O34"/>
  <c r="O32"/>
  <c r="O30"/>
  <c r="O28"/>
  <c r="O26"/>
  <c r="O24"/>
  <c r="O22"/>
  <c r="O20"/>
  <c r="O18"/>
  <c r="O16"/>
  <c r="O14"/>
  <c r="O12"/>
  <c r="O10"/>
  <c r="O8"/>
  <c r="O6"/>
  <c r="O4"/>
  <c r="P203"/>
  <c r="P201"/>
  <c r="P199"/>
  <c r="P197"/>
  <c r="P195"/>
  <c r="P193"/>
  <c r="P191"/>
  <c r="P189"/>
  <c r="P187"/>
  <c r="P185"/>
  <c r="P183"/>
  <c r="P181"/>
  <c r="P179"/>
  <c r="P177"/>
  <c r="P175"/>
  <c r="P173"/>
  <c r="P171"/>
  <c r="P169"/>
  <c r="P167"/>
  <c r="P165"/>
  <c r="P163"/>
  <c r="P161"/>
  <c r="P159"/>
  <c r="P157"/>
  <c r="P155"/>
  <c r="P153"/>
  <c r="P151"/>
  <c r="P149"/>
  <c r="P147"/>
  <c r="P145"/>
  <c r="P143"/>
  <c r="P141"/>
  <c r="P139"/>
  <c r="P137"/>
  <c r="P135"/>
  <c r="P133"/>
  <c r="P131"/>
  <c r="P129"/>
  <c r="P127"/>
  <c r="P125"/>
  <c r="P123"/>
  <c r="P121"/>
  <c r="P119"/>
  <c r="P117"/>
  <c r="P115"/>
  <c r="P112"/>
  <c r="P108"/>
  <c r="P104"/>
  <c r="P100"/>
  <c r="P96"/>
  <c r="P92"/>
  <c r="P88"/>
  <c r="P84"/>
  <c r="P80"/>
  <c r="P76"/>
  <c r="P72"/>
  <c r="I14" i="2" l="1"/>
  <c r="J14" s="1"/>
  <c r="I18"/>
  <c r="J18" s="1"/>
  <c r="I22"/>
  <c r="J22" s="1"/>
  <c r="I26"/>
  <c r="J26" s="1"/>
  <c r="I30"/>
  <c r="J30" s="1"/>
  <c r="J5"/>
  <c r="N5" s="1"/>
  <c r="J9"/>
  <c r="K9" s="1"/>
  <c r="J6"/>
  <c r="K6" s="1"/>
  <c r="J10"/>
  <c r="L10" s="1"/>
  <c r="J3"/>
  <c r="N3" s="1"/>
  <c r="J7"/>
  <c r="K7" s="1"/>
  <c r="J11"/>
  <c r="N11" s="1"/>
  <c r="K4"/>
  <c r="N4"/>
  <c r="L4"/>
  <c r="M4"/>
  <c r="K8"/>
  <c r="N8"/>
  <c r="L8"/>
  <c r="M8"/>
  <c r="K5"/>
  <c r="M5"/>
  <c r="N9"/>
  <c r="L6"/>
  <c r="N6"/>
  <c r="K10"/>
  <c r="K3"/>
  <c r="L3"/>
  <c r="N7"/>
  <c r="K11"/>
  <c r="L11"/>
  <c r="J12"/>
  <c r="K12" s="1"/>
  <c r="N33"/>
  <c r="M33"/>
  <c r="L33"/>
  <c r="N37"/>
  <c r="M37"/>
  <c r="L37"/>
  <c r="N41"/>
  <c r="M41"/>
  <c r="L41"/>
  <c r="N31"/>
  <c r="M31"/>
  <c r="L31"/>
  <c r="N35"/>
  <c r="M35"/>
  <c r="L35"/>
  <c r="N39"/>
  <c r="M39"/>
  <c r="L39"/>
  <c r="L32"/>
  <c r="L36"/>
  <c r="L40"/>
  <c r="N15"/>
  <c r="M15"/>
  <c r="L15"/>
  <c r="N19"/>
  <c r="M19"/>
  <c r="L19"/>
  <c r="N23"/>
  <c r="M23"/>
  <c r="L23"/>
  <c r="N27"/>
  <c r="M27"/>
  <c r="L27"/>
  <c r="N13"/>
  <c r="M13"/>
  <c r="L13"/>
  <c r="N17"/>
  <c r="M17"/>
  <c r="L17"/>
  <c r="N21"/>
  <c r="M21"/>
  <c r="L21"/>
  <c r="N25"/>
  <c r="M25"/>
  <c r="L25"/>
  <c r="N29"/>
  <c r="M29"/>
  <c r="L29"/>
  <c r="N43"/>
  <c r="M43"/>
  <c r="L43"/>
  <c r="N51"/>
  <c r="M51"/>
  <c r="L51"/>
  <c r="N59"/>
  <c r="M59"/>
  <c r="L59"/>
  <c r="N67"/>
  <c r="M67"/>
  <c r="L67"/>
  <c r="N75"/>
  <c r="M75"/>
  <c r="L75"/>
  <c r="N83"/>
  <c r="M83"/>
  <c r="L83"/>
  <c r="N91"/>
  <c r="M91"/>
  <c r="L91"/>
  <c r="N99"/>
  <c r="M99"/>
  <c r="L99"/>
  <c r="N103"/>
  <c r="M103"/>
  <c r="L103"/>
  <c r="N111"/>
  <c r="M111"/>
  <c r="L111"/>
  <c r="N115"/>
  <c r="M115"/>
  <c r="L115"/>
  <c r="N119"/>
  <c r="M119"/>
  <c r="L119"/>
  <c r="N123"/>
  <c r="M123"/>
  <c r="L123"/>
  <c r="N127"/>
  <c r="M127"/>
  <c r="L127"/>
  <c r="N131"/>
  <c r="M131"/>
  <c r="L131"/>
  <c r="N135"/>
  <c r="M135"/>
  <c r="L135"/>
  <c r="N139"/>
  <c r="M139"/>
  <c r="L139"/>
  <c r="N143"/>
  <c r="M143"/>
  <c r="L143"/>
  <c r="N147"/>
  <c r="M147"/>
  <c r="L147"/>
  <c r="N151"/>
  <c r="M151"/>
  <c r="L151"/>
  <c r="N155"/>
  <c r="M155"/>
  <c r="L155"/>
  <c r="N159"/>
  <c r="M159"/>
  <c r="L159"/>
  <c r="N167"/>
  <c r="M167"/>
  <c r="L167"/>
  <c r="N47"/>
  <c r="M47"/>
  <c r="L47"/>
  <c r="N55"/>
  <c r="M55"/>
  <c r="L55"/>
  <c r="N63"/>
  <c r="M63"/>
  <c r="L63"/>
  <c r="N71"/>
  <c r="M71"/>
  <c r="L71"/>
  <c r="N79"/>
  <c r="M79"/>
  <c r="L79"/>
  <c r="N87"/>
  <c r="M87"/>
  <c r="L87"/>
  <c r="N95"/>
  <c r="M95"/>
  <c r="L95"/>
  <c r="N107"/>
  <c r="M107"/>
  <c r="L107"/>
  <c r="N57"/>
  <c r="M57"/>
  <c r="L57"/>
  <c r="N73"/>
  <c r="M73"/>
  <c r="L73"/>
  <c r="N89"/>
  <c r="M89"/>
  <c r="L89"/>
  <c r="N105"/>
  <c r="M105"/>
  <c r="L105"/>
  <c r="N121"/>
  <c r="M121"/>
  <c r="L121"/>
  <c r="N137"/>
  <c r="M137"/>
  <c r="L137"/>
  <c r="N153"/>
  <c r="M153"/>
  <c r="L153"/>
  <c r="N169"/>
  <c r="M169"/>
  <c r="L169"/>
  <c r="N185"/>
  <c r="M185"/>
  <c r="L185"/>
  <c r="N201"/>
  <c r="M201"/>
  <c r="L201"/>
  <c r="N85"/>
  <c r="M85"/>
  <c r="L85"/>
  <c r="N93"/>
  <c r="M93"/>
  <c r="L93"/>
  <c r="N101"/>
  <c r="M101"/>
  <c r="L101"/>
  <c r="N109"/>
  <c r="M109"/>
  <c r="L109"/>
  <c r="N117"/>
  <c r="M117"/>
  <c r="L117"/>
  <c r="N125"/>
  <c r="M125"/>
  <c r="L125"/>
  <c r="N133"/>
  <c r="M133"/>
  <c r="L133"/>
  <c r="N141"/>
  <c r="M141"/>
  <c r="L141"/>
  <c r="N149"/>
  <c r="M149"/>
  <c r="L149"/>
  <c r="N157"/>
  <c r="M157"/>
  <c r="L157"/>
  <c r="N165"/>
  <c r="M165"/>
  <c r="L165"/>
  <c r="J45"/>
  <c r="K45" s="1"/>
  <c r="J53"/>
  <c r="K53" s="1"/>
  <c r="J61"/>
  <c r="K61" s="1"/>
  <c r="J69"/>
  <c r="K69" s="1"/>
  <c r="J77"/>
  <c r="K77" s="1"/>
  <c r="J173"/>
  <c r="K173" s="1"/>
  <c r="J181"/>
  <c r="K181" s="1"/>
  <c r="J189"/>
  <c r="K189" s="1"/>
  <c r="J197"/>
  <c r="K197" s="1"/>
  <c r="J205"/>
  <c r="K205" s="1"/>
  <c r="J171"/>
  <c r="K171" s="1"/>
  <c r="J179"/>
  <c r="K179" s="1"/>
  <c r="J187"/>
  <c r="K187" s="1"/>
  <c r="J195"/>
  <c r="K195" s="1"/>
  <c r="J203"/>
  <c r="K203" s="1"/>
  <c r="J44"/>
  <c r="K44" s="1"/>
  <c r="I46"/>
  <c r="J48"/>
  <c r="K48" s="1"/>
  <c r="I50"/>
  <c r="J50" s="1"/>
  <c r="K50" s="1"/>
  <c r="J52"/>
  <c r="K52" s="1"/>
  <c r="I54"/>
  <c r="J56"/>
  <c r="K56" s="1"/>
  <c r="I58"/>
  <c r="J58" s="1"/>
  <c r="K58" s="1"/>
  <c r="J60"/>
  <c r="K60" s="1"/>
  <c r="I62"/>
  <c r="J64"/>
  <c r="K64" s="1"/>
  <c r="I66"/>
  <c r="J66" s="1"/>
  <c r="K66" s="1"/>
  <c r="J68"/>
  <c r="K68" s="1"/>
  <c r="I70"/>
  <c r="J72"/>
  <c r="K72" s="1"/>
  <c r="I74"/>
  <c r="J74" s="1"/>
  <c r="K74" s="1"/>
  <c r="J76"/>
  <c r="K76" s="1"/>
  <c r="I78"/>
  <c r="J80"/>
  <c r="K80" s="1"/>
  <c r="I82"/>
  <c r="J82" s="1"/>
  <c r="K82" s="1"/>
  <c r="J84"/>
  <c r="K84" s="1"/>
  <c r="I86"/>
  <c r="J88"/>
  <c r="K88" s="1"/>
  <c r="I90"/>
  <c r="J90" s="1"/>
  <c r="K90" s="1"/>
  <c r="J92"/>
  <c r="K92" s="1"/>
  <c r="I94"/>
  <c r="J96"/>
  <c r="K96" s="1"/>
  <c r="I98"/>
  <c r="J98" s="1"/>
  <c r="K98" s="1"/>
  <c r="J100"/>
  <c r="K100" s="1"/>
  <c r="I102"/>
  <c r="J104"/>
  <c r="K104" s="1"/>
  <c r="I106"/>
  <c r="J106" s="1"/>
  <c r="K106" s="1"/>
  <c r="J108"/>
  <c r="K108" s="1"/>
  <c r="I110"/>
  <c r="J112"/>
  <c r="K112" s="1"/>
  <c r="I114"/>
  <c r="J114" s="1"/>
  <c r="K114" s="1"/>
  <c r="J116"/>
  <c r="K116" s="1"/>
  <c r="I118"/>
  <c r="J120"/>
  <c r="K120" s="1"/>
  <c r="I122"/>
  <c r="J122" s="1"/>
  <c r="K122" s="1"/>
  <c r="J124"/>
  <c r="K124" s="1"/>
  <c r="I126"/>
  <c r="J128"/>
  <c r="K128" s="1"/>
  <c r="I130"/>
  <c r="J130" s="1"/>
  <c r="K130" s="1"/>
  <c r="J132"/>
  <c r="K132" s="1"/>
  <c r="I134"/>
  <c r="J136"/>
  <c r="K136" s="1"/>
  <c r="I138"/>
  <c r="J138" s="1"/>
  <c r="K138" s="1"/>
  <c r="J140"/>
  <c r="K140" s="1"/>
  <c r="I142"/>
  <c r="J144"/>
  <c r="K144" s="1"/>
  <c r="I146"/>
  <c r="J146" s="1"/>
  <c r="K146" s="1"/>
  <c r="J148"/>
  <c r="K148" s="1"/>
  <c r="I150"/>
  <c r="J152"/>
  <c r="K152" s="1"/>
  <c r="I154"/>
  <c r="J154" s="1"/>
  <c r="K154" s="1"/>
  <c r="J156"/>
  <c r="K156" s="1"/>
  <c r="I158"/>
  <c r="J160"/>
  <c r="K160" s="1"/>
  <c r="I162"/>
  <c r="J162" s="1"/>
  <c r="K162" s="1"/>
  <c r="J164"/>
  <c r="K164" s="1"/>
  <c r="I166"/>
  <c r="J168"/>
  <c r="K168" s="1"/>
  <c r="I170"/>
  <c r="J170" s="1"/>
  <c r="K170" s="1"/>
  <c r="J172"/>
  <c r="K172" s="1"/>
  <c r="I174"/>
  <c r="J176"/>
  <c r="K176" s="1"/>
  <c r="I178"/>
  <c r="J178" s="1"/>
  <c r="K178" s="1"/>
  <c r="J180"/>
  <c r="K180" s="1"/>
  <c r="I182"/>
  <c r="J184"/>
  <c r="K184" s="1"/>
  <c r="I186"/>
  <c r="J186" s="1"/>
  <c r="K186" s="1"/>
  <c r="J188"/>
  <c r="K188" s="1"/>
  <c r="I190"/>
  <c r="J192"/>
  <c r="K192" s="1"/>
  <c r="I194"/>
  <c r="J194" s="1"/>
  <c r="K194" s="1"/>
  <c r="J196"/>
  <c r="K196" s="1"/>
  <c r="I198"/>
  <c r="J200"/>
  <c r="K200" s="1"/>
  <c r="I202"/>
  <c r="J202" s="1"/>
  <c r="K202" s="1"/>
  <c r="J204"/>
  <c r="K204" s="1"/>
  <c r="I206"/>
  <c r="I163"/>
  <c r="N49"/>
  <c r="M49"/>
  <c r="L49"/>
  <c r="N65"/>
  <c r="M65"/>
  <c r="L65"/>
  <c r="N81"/>
  <c r="M81"/>
  <c r="L81"/>
  <c r="N97"/>
  <c r="M97"/>
  <c r="L97"/>
  <c r="N113"/>
  <c r="M113"/>
  <c r="L113"/>
  <c r="N129"/>
  <c r="M129"/>
  <c r="L129"/>
  <c r="N145"/>
  <c r="M145"/>
  <c r="L145"/>
  <c r="N161"/>
  <c r="M161"/>
  <c r="L161"/>
  <c r="N177"/>
  <c r="M177"/>
  <c r="L177"/>
  <c r="N193"/>
  <c r="M193"/>
  <c r="L193"/>
  <c r="N175"/>
  <c r="M175"/>
  <c r="L175"/>
  <c r="N183"/>
  <c r="M183"/>
  <c r="L183"/>
  <c r="N191"/>
  <c r="M191"/>
  <c r="L191"/>
  <c r="N199"/>
  <c r="M199"/>
  <c r="L199"/>
  <c r="N207"/>
  <c r="M207"/>
  <c r="L207"/>
  <c r="J163"/>
  <c r="K163" s="1"/>
  <c r="J46"/>
  <c r="K46" s="1"/>
  <c r="J54"/>
  <c r="K54" s="1"/>
  <c r="J62"/>
  <c r="K62" s="1"/>
  <c r="J70"/>
  <c r="K70" s="1"/>
  <c r="J78"/>
  <c r="K78" s="1"/>
  <c r="J86"/>
  <c r="K86" s="1"/>
  <c r="J94"/>
  <c r="K94" s="1"/>
  <c r="J102"/>
  <c r="K102" s="1"/>
  <c r="J110"/>
  <c r="K110" s="1"/>
  <c r="J118"/>
  <c r="K118" s="1"/>
  <c r="J126"/>
  <c r="K126" s="1"/>
  <c r="J134"/>
  <c r="K134" s="1"/>
  <c r="J142"/>
  <c r="K142" s="1"/>
  <c r="J150"/>
  <c r="K150" s="1"/>
  <c r="J158"/>
  <c r="K158" s="1"/>
  <c r="J166"/>
  <c r="K166" s="1"/>
  <c r="J174"/>
  <c r="K174" s="1"/>
  <c r="J182"/>
  <c r="K182" s="1"/>
  <c r="J190"/>
  <c r="K190" s="1"/>
  <c r="J198"/>
  <c r="K198" s="1"/>
  <c r="J206"/>
  <c r="K206" s="1"/>
  <c r="J42"/>
  <c r="K42" s="1"/>
  <c r="M207" i="4"/>
  <c r="M203"/>
  <c r="M199"/>
  <c r="M195"/>
  <c r="M191"/>
  <c r="M187"/>
  <c r="M183"/>
  <c r="M179"/>
  <c r="M175"/>
  <c r="N168"/>
  <c r="N160"/>
  <c r="K207"/>
  <c r="L207"/>
  <c r="K203"/>
  <c r="L203"/>
  <c r="K199"/>
  <c r="L199"/>
  <c r="M196"/>
  <c r="K196"/>
  <c r="N196"/>
  <c r="L196"/>
  <c r="M192"/>
  <c r="K192"/>
  <c r="N192"/>
  <c r="L192"/>
  <c r="M188"/>
  <c r="K188"/>
  <c r="N188"/>
  <c r="L188"/>
  <c r="M184"/>
  <c r="K184"/>
  <c r="N184"/>
  <c r="L184"/>
  <c r="M180"/>
  <c r="K180"/>
  <c r="N180"/>
  <c r="L180"/>
  <c r="K175"/>
  <c r="L175"/>
  <c r="L168"/>
  <c r="K168"/>
  <c r="L160"/>
  <c r="K160"/>
  <c r="N156"/>
  <c r="M156"/>
  <c r="K156"/>
  <c r="L156"/>
  <c r="M152"/>
  <c r="K152"/>
  <c r="N152"/>
  <c r="L152"/>
  <c r="M148"/>
  <c r="K148"/>
  <c r="N148"/>
  <c r="L148"/>
  <c r="M144"/>
  <c r="K144"/>
  <c r="N144"/>
  <c r="L144"/>
  <c r="M153"/>
  <c r="K153"/>
  <c r="N153"/>
  <c r="L153"/>
  <c r="M149"/>
  <c r="K149"/>
  <c r="N149"/>
  <c r="L149"/>
  <c r="M145"/>
  <c r="K145"/>
  <c r="N145"/>
  <c r="L145"/>
  <c r="M119"/>
  <c r="K119"/>
  <c r="N119"/>
  <c r="L119"/>
  <c r="M117"/>
  <c r="K117"/>
  <c r="N117"/>
  <c r="L117"/>
  <c r="M115"/>
  <c r="K115"/>
  <c r="N115"/>
  <c r="L115"/>
  <c r="M113"/>
  <c r="K113"/>
  <c r="N113"/>
  <c r="L113"/>
  <c r="M111"/>
  <c r="K111"/>
  <c r="N111"/>
  <c r="L111"/>
  <c r="M109"/>
  <c r="K109"/>
  <c r="N109"/>
  <c r="L109"/>
  <c r="M107"/>
  <c r="K107"/>
  <c r="N107"/>
  <c r="L107"/>
  <c r="N19"/>
  <c r="L19"/>
  <c r="M19"/>
  <c r="K19"/>
  <c r="M14"/>
  <c r="K14"/>
  <c r="N14"/>
  <c r="L14"/>
  <c r="N11"/>
  <c r="L11"/>
  <c r="M11"/>
  <c r="K11"/>
  <c r="N6"/>
  <c r="L6"/>
  <c r="M6"/>
  <c r="K6"/>
  <c r="M5"/>
  <c r="K5"/>
  <c r="N5"/>
  <c r="L5"/>
  <c r="M204"/>
  <c r="K204"/>
  <c r="N204"/>
  <c r="L204"/>
  <c r="M200"/>
  <c r="K200"/>
  <c r="N200"/>
  <c r="L200"/>
  <c r="K195"/>
  <c r="L195"/>
  <c r="K191"/>
  <c r="L191"/>
  <c r="K187"/>
  <c r="L187"/>
  <c r="K183"/>
  <c r="L183"/>
  <c r="K179"/>
  <c r="L179"/>
  <c r="M176"/>
  <c r="K176"/>
  <c r="N176"/>
  <c r="L176"/>
  <c r="N170"/>
  <c r="L170"/>
  <c r="M170"/>
  <c r="K170"/>
  <c r="N162"/>
  <c r="L162"/>
  <c r="M162"/>
  <c r="K162"/>
  <c r="M154"/>
  <c r="K154"/>
  <c r="N154"/>
  <c r="L154"/>
  <c r="M150"/>
  <c r="K150"/>
  <c r="N150"/>
  <c r="L150"/>
  <c r="M146"/>
  <c r="K146"/>
  <c r="N146"/>
  <c r="L146"/>
  <c r="M155"/>
  <c r="K155"/>
  <c r="N155"/>
  <c r="L155"/>
  <c r="M151"/>
  <c r="K151"/>
  <c r="N151"/>
  <c r="L151"/>
  <c r="M147"/>
  <c r="K147"/>
  <c r="N147"/>
  <c r="L147"/>
  <c r="M120"/>
  <c r="K120"/>
  <c r="N120"/>
  <c r="L120"/>
  <c r="M118"/>
  <c r="K118"/>
  <c r="N118"/>
  <c r="L118"/>
  <c r="M116"/>
  <c r="K116"/>
  <c r="N116"/>
  <c r="L116"/>
  <c r="M114"/>
  <c r="K114"/>
  <c r="N114"/>
  <c r="L114"/>
  <c r="M112"/>
  <c r="K112"/>
  <c r="N112"/>
  <c r="L112"/>
  <c r="M110"/>
  <c r="K110"/>
  <c r="N110"/>
  <c r="L110"/>
  <c r="M108"/>
  <c r="K108"/>
  <c r="N108"/>
  <c r="L108"/>
  <c r="N7"/>
  <c r="L7"/>
  <c r="M7"/>
  <c r="K7"/>
  <c r="J2" i="2"/>
  <c r="K2" s="1"/>
  <c r="K26" l="1"/>
  <c r="L26"/>
  <c r="N26"/>
  <c r="M26"/>
  <c r="K18"/>
  <c r="L18"/>
  <c r="N18"/>
  <c r="M18"/>
  <c r="K30"/>
  <c r="L30"/>
  <c r="N30"/>
  <c r="M30"/>
  <c r="K22"/>
  <c r="L22"/>
  <c r="N22"/>
  <c r="M22"/>
  <c r="K14"/>
  <c r="L14"/>
  <c r="N14"/>
  <c r="M14"/>
  <c r="M12"/>
  <c r="M7"/>
  <c r="M10"/>
  <c r="L9"/>
  <c r="N12"/>
  <c r="L12"/>
  <c r="L7"/>
  <c r="N10"/>
  <c r="M9"/>
  <c r="M11"/>
  <c r="M3"/>
  <c r="M6"/>
  <c r="L5"/>
  <c r="N2"/>
  <c r="M202"/>
  <c r="L202"/>
  <c r="N202"/>
  <c r="M194"/>
  <c r="L194"/>
  <c r="N194"/>
  <c r="M186"/>
  <c r="L186"/>
  <c r="N186"/>
  <c r="M178"/>
  <c r="L178"/>
  <c r="N178"/>
  <c r="M170"/>
  <c r="L170"/>
  <c r="N170"/>
  <c r="M162"/>
  <c r="L162"/>
  <c r="N162"/>
  <c r="M154"/>
  <c r="L154"/>
  <c r="N154"/>
  <c r="M146"/>
  <c r="L146"/>
  <c r="N146"/>
  <c r="M138"/>
  <c r="L138"/>
  <c r="N138"/>
  <c r="M130"/>
  <c r="L130"/>
  <c r="N130"/>
  <c r="M122"/>
  <c r="L122"/>
  <c r="N122"/>
  <c r="M114"/>
  <c r="L114"/>
  <c r="N114"/>
  <c r="M106"/>
  <c r="L106"/>
  <c r="N106"/>
  <c r="M98"/>
  <c r="L98"/>
  <c r="N98"/>
  <c r="M90"/>
  <c r="L90"/>
  <c r="N90"/>
  <c r="M82"/>
  <c r="L82"/>
  <c r="N82"/>
  <c r="M74"/>
  <c r="L74"/>
  <c r="N74"/>
  <c r="M66"/>
  <c r="L66"/>
  <c r="N66"/>
  <c r="M58"/>
  <c r="L58"/>
  <c r="N58"/>
  <c r="M50"/>
  <c r="L50"/>
  <c r="N50"/>
  <c r="N163"/>
  <c r="M163"/>
  <c r="L163"/>
  <c r="N203"/>
  <c r="M203"/>
  <c r="L203"/>
  <c r="N187"/>
  <c r="M187"/>
  <c r="L187"/>
  <c r="N171"/>
  <c r="M171"/>
  <c r="L171"/>
  <c r="N197"/>
  <c r="M197"/>
  <c r="L197"/>
  <c r="N181"/>
  <c r="M181"/>
  <c r="L181"/>
  <c r="N77"/>
  <c r="M77"/>
  <c r="L77"/>
  <c r="N61"/>
  <c r="M61"/>
  <c r="L61"/>
  <c r="N45"/>
  <c r="M45"/>
  <c r="L45"/>
  <c r="M206"/>
  <c r="L206"/>
  <c r="N206"/>
  <c r="M198"/>
  <c r="L198"/>
  <c r="N198"/>
  <c r="M190"/>
  <c r="L190"/>
  <c r="N190"/>
  <c r="M182"/>
  <c r="L182"/>
  <c r="N182"/>
  <c r="M174"/>
  <c r="L174"/>
  <c r="N174"/>
  <c r="M166"/>
  <c r="L166"/>
  <c r="N166"/>
  <c r="M158"/>
  <c r="L158"/>
  <c r="N158"/>
  <c r="M150"/>
  <c r="L150"/>
  <c r="N150"/>
  <c r="M142"/>
  <c r="L142"/>
  <c r="N142"/>
  <c r="M134"/>
  <c r="L134"/>
  <c r="N134"/>
  <c r="M126"/>
  <c r="L126"/>
  <c r="N126"/>
  <c r="M118"/>
  <c r="L118"/>
  <c r="N118"/>
  <c r="M110"/>
  <c r="L110"/>
  <c r="N110"/>
  <c r="M102"/>
  <c r="L102"/>
  <c r="N102"/>
  <c r="M94"/>
  <c r="L94"/>
  <c r="N94"/>
  <c r="M86"/>
  <c r="L86"/>
  <c r="N86"/>
  <c r="M78"/>
  <c r="L78"/>
  <c r="N78"/>
  <c r="M70"/>
  <c r="L70"/>
  <c r="N70"/>
  <c r="M62"/>
  <c r="L62"/>
  <c r="N62"/>
  <c r="M54"/>
  <c r="L54"/>
  <c r="N54"/>
  <c r="M46"/>
  <c r="L46"/>
  <c r="N46"/>
  <c r="M204"/>
  <c r="L204"/>
  <c r="N204"/>
  <c r="M200"/>
  <c r="L200"/>
  <c r="N200"/>
  <c r="M196"/>
  <c r="L196"/>
  <c r="N196"/>
  <c r="M192"/>
  <c r="L192"/>
  <c r="N192"/>
  <c r="M188"/>
  <c r="L188"/>
  <c r="N188"/>
  <c r="M184"/>
  <c r="L184"/>
  <c r="N184"/>
  <c r="M180"/>
  <c r="L180"/>
  <c r="N180"/>
  <c r="M176"/>
  <c r="L176"/>
  <c r="N176"/>
  <c r="M172"/>
  <c r="L172"/>
  <c r="N172"/>
  <c r="M168"/>
  <c r="L168"/>
  <c r="N168"/>
  <c r="M164"/>
  <c r="L164"/>
  <c r="N164"/>
  <c r="M160"/>
  <c r="L160"/>
  <c r="N160"/>
  <c r="M156"/>
  <c r="L156"/>
  <c r="N156"/>
  <c r="M152"/>
  <c r="L152"/>
  <c r="N152"/>
  <c r="M148"/>
  <c r="L148"/>
  <c r="N148"/>
  <c r="M144"/>
  <c r="L144"/>
  <c r="N144"/>
  <c r="M140"/>
  <c r="L140"/>
  <c r="N140"/>
  <c r="M136"/>
  <c r="L136"/>
  <c r="N136"/>
  <c r="M132"/>
  <c r="L132"/>
  <c r="N132"/>
  <c r="M128"/>
  <c r="L128"/>
  <c r="N128"/>
  <c r="M124"/>
  <c r="L124"/>
  <c r="N124"/>
  <c r="M120"/>
  <c r="L120"/>
  <c r="N120"/>
  <c r="M116"/>
  <c r="L116"/>
  <c r="N116"/>
  <c r="M112"/>
  <c r="L112"/>
  <c r="N112"/>
  <c r="M108"/>
  <c r="L108"/>
  <c r="N108"/>
  <c r="M104"/>
  <c r="L104"/>
  <c r="N104"/>
  <c r="M100"/>
  <c r="L100"/>
  <c r="N100"/>
  <c r="M96"/>
  <c r="L96"/>
  <c r="N96"/>
  <c r="M92"/>
  <c r="L92"/>
  <c r="N92"/>
  <c r="M88"/>
  <c r="L88"/>
  <c r="N88"/>
  <c r="M84"/>
  <c r="L84"/>
  <c r="N84"/>
  <c r="M80"/>
  <c r="L80"/>
  <c r="N80"/>
  <c r="M76"/>
  <c r="L76"/>
  <c r="N76"/>
  <c r="M72"/>
  <c r="L72"/>
  <c r="N72"/>
  <c r="M68"/>
  <c r="L68"/>
  <c r="N68"/>
  <c r="M64"/>
  <c r="L64"/>
  <c r="N64"/>
  <c r="M60"/>
  <c r="L60"/>
  <c r="N60"/>
  <c r="M56"/>
  <c r="L56"/>
  <c r="N56"/>
  <c r="M52"/>
  <c r="L52"/>
  <c r="N52"/>
  <c r="M48"/>
  <c r="L48"/>
  <c r="N48"/>
  <c r="M44"/>
  <c r="L44"/>
  <c r="N44"/>
  <c r="N195"/>
  <c r="M195"/>
  <c r="L195"/>
  <c r="N179"/>
  <c r="M179"/>
  <c r="L179"/>
  <c r="N205"/>
  <c r="M205"/>
  <c r="L205"/>
  <c r="N189"/>
  <c r="M189"/>
  <c r="L189"/>
  <c r="N173"/>
  <c r="M173"/>
  <c r="L173"/>
  <c r="N69"/>
  <c r="M69"/>
  <c r="L69"/>
  <c r="N53"/>
  <c r="M53"/>
  <c r="L53"/>
  <c r="L42"/>
  <c r="N42"/>
  <c r="M42"/>
  <c r="M2"/>
  <c r="N179" i="4"/>
  <c r="N183"/>
  <c r="N187"/>
  <c r="N191"/>
  <c r="N195"/>
  <c r="M160"/>
  <c r="M168"/>
  <c r="N175"/>
  <c r="N199"/>
  <c r="N203"/>
  <c r="N207"/>
  <c r="N29"/>
  <c r="L29"/>
  <c r="K29"/>
  <c r="M29"/>
  <c r="N51"/>
  <c r="L51"/>
  <c r="K51"/>
  <c r="M51"/>
  <c r="N73"/>
  <c r="L73"/>
  <c r="K73"/>
  <c r="M73"/>
  <c r="N28"/>
  <c r="L28"/>
  <c r="M28"/>
  <c r="K28"/>
  <c r="N36"/>
  <c r="L36"/>
  <c r="M36"/>
  <c r="K36"/>
  <c r="N44"/>
  <c r="L44"/>
  <c r="M44"/>
  <c r="K44"/>
  <c r="N56"/>
  <c r="L56"/>
  <c r="K56"/>
  <c r="M56"/>
  <c r="N64"/>
  <c r="L64"/>
  <c r="K64"/>
  <c r="M64"/>
  <c r="N72"/>
  <c r="L72"/>
  <c r="K72"/>
  <c r="M72"/>
  <c r="N80"/>
  <c r="L80"/>
  <c r="M80"/>
  <c r="K80"/>
  <c r="N92"/>
  <c r="L92"/>
  <c r="K92"/>
  <c r="M92"/>
  <c r="N100"/>
  <c r="L100"/>
  <c r="K100"/>
  <c r="M100"/>
  <c r="M2"/>
  <c r="K2"/>
  <c r="N2"/>
  <c r="L2"/>
  <c r="M9"/>
  <c r="K9"/>
  <c r="N9"/>
  <c r="L9"/>
  <c r="M17"/>
  <c r="K17"/>
  <c r="N17"/>
  <c r="L17"/>
  <c r="N33"/>
  <c r="L33"/>
  <c r="M33"/>
  <c r="K33"/>
  <c r="N47"/>
  <c r="L47"/>
  <c r="M47"/>
  <c r="K47"/>
  <c r="N55"/>
  <c r="L55"/>
  <c r="M55"/>
  <c r="K55"/>
  <c r="N61"/>
  <c r="L61"/>
  <c r="M61"/>
  <c r="K61"/>
  <c r="N69"/>
  <c r="L69"/>
  <c r="M69"/>
  <c r="K69"/>
  <c r="N75"/>
  <c r="L75"/>
  <c r="M75"/>
  <c r="K75"/>
  <c r="N79"/>
  <c r="L79"/>
  <c r="M79"/>
  <c r="K79"/>
  <c r="N83"/>
  <c r="L83"/>
  <c r="M83"/>
  <c r="K83"/>
  <c r="N87"/>
  <c r="L87"/>
  <c r="M87"/>
  <c r="K87"/>
  <c r="N91"/>
  <c r="L91"/>
  <c r="M91"/>
  <c r="K91"/>
  <c r="N95"/>
  <c r="L95"/>
  <c r="M95"/>
  <c r="K95"/>
  <c r="N99"/>
  <c r="L99"/>
  <c r="M99"/>
  <c r="K99"/>
  <c r="N103"/>
  <c r="L103"/>
  <c r="M103"/>
  <c r="K103"/>
  <c r="N157"/>
  <c r="L157"/>
  <c r="K157"/>
  <c r="M157"/>
  <c r="N161"/>
  <c r="L161"/>
  <c r="K161"/>
  <c r="M161"/>
  <c r="N165"/>
  <c r="L165"/>
  <c r="K165"/>
  <c r="M165"/>
  <c r="N169"/>
  <c r="L169"/>
  <c r="K169"/>
  <c r="M169"/>
  <c r="N173"/>
  <c r="L173"/>
  <c r="K173"/>
  <c r="M173"/>
  <c r="N166"/>
  <c r="L166"/>
  <c r="M166"/>
  <c r="K166"/>
  <c r="M177"/>
  <c r="K177"/>
  <c r="N177"/>
  <c r="L177"/>
  <c r="M185"/>
  <c r="K185"/>
  <c r="N185"/>
  <c r="L185"/>
  <c r="M193"/>
  <c r="K193"/>
  <c r="N193"/>
  <c r="L193"/>
  <c r="M198"/>
  <c r="K198"/>
  <c r="N198"/>
  <c r="L198"/>
  <c r="M206"/>
  <c r="K206"/>
  <c r="N206"/>
  <c r="L206"/>
  <c r="N13"/>
  <c r="L13"/>
  <c r="M13"/>
  <c r="K13"/>
  <c r="N21"/>
  <c r="L21"/>
  <c r="M21"/>
  <c r="K21"/>
  <c r="N164"/>
  <c r="L164"/>
  <c r="M164"/>
  <c r="K164"/>
  <c r="M178"/>
  <c r="K178"/>
  <c r="N178"/>
  <c r="L178"/>
  <c r="M186"/>
  <c r="K186"/>
  <c r="N186"/>
  <c r="L186"/>
  <c r="M194"/>
  <c r="K194"/>
  <c r="N194"/>
  <c r="L194"/>
  <c r="M205"/>
  <c r="K205"/>
  <c r="N205"/>
  <c r="L205"/>
  <c r="N37"/>
  <c r="L37"/>
  <c r="K37"/>
  <c r="M37"/>
  <c r="N45"/>
  <c r="L45"/>
  <c r="K45"/>
  <c r="M45"/>
  <c r="N63"/>
  <c r="L63"/>
  <c r="K63"/>
  <c r="M63"/>
  <c r="N24"/>
  <c r="L24"/>
  <c r="K24"/>
  <c r="M24"/>
  <c r="N32"/>
  <c r="L32"/>
  <c r="K32"/>
  <c r="M32"/>
  <c r="N40"/>
  <c r="L40"/>
  <c r="K40"/>
  <c r="M40"/>
  <c r="N48"/>
  <c r="L48"/>
  <c r="M48"/>
  <c r="K48"/>
  <c r="N52"/>
  <c r="L52"/>
  <c r="K52"/>
  <c r="M52"/>
  <c r="N60"/>
  <c r="L60"/>
  <c r="K60"/>
  <c r="M60"/>
  <c r="N68"/>
  <c r="L68"/>
  <c r="K68"/>
  <c r="M68"/>
  <c r="N76"/>
  <c r="L76"/>
  <c r="M76"/>
  <c r="K76"/>
  <c r="N84"/>
  <c r="L84"/>
  <c r="K84"/>
  <c r="M84"/>
  <c r="N88"/>
  <c r="L88"/>
  <c r="K88"/>
  <c r="M88"/>
  <c r="N96"/>
  <c r="L96"/>
  <c r="K96"/>
  <c r="M96"/>
  <c r="N104"/>
  <c r="L104"/>
  <c r="K104"/>
  <c r="M104"/>
  <c r="M4"/>
  <c r="K4"/>
  <c r="N4"/>
  <c r="L4"/>
  <c r="M15"/>
  <c r="K15"/>
  <c r="N15"/>
  <c r="L15"/>
  <c r="N25"/>
  <c r="L25"/>
  <c r="M25"/>
  <c r="K25"/>
  <c r="N41"/>
  <c r="L41"/>
  <c r="M41"/>
  <c r="K41"/>
  <c r="N23"/>
  <c r="L23"/>
  <c r="K23"/>
  <c r="M23"/>
  <c r="N31"/>
  <c r="L31"/>
  <c r="K31"/>
  <c r="M31"/>
  <c r="N39"/>
  <c r="L39"/>
  <c r="K39"/>
  <c r="M39"/>
  <c r="N49"/>
  <c r="L49"/>
  <c r="K49"/>
  <c r="M49"/>
  <c r="N57"/>
  <c r="L57"/>
  <c r="K57"/>
  <c r="M57"/>
  <c r="N67"/>
  <c r="L67"/>
  <c r="K67"/>
  <c r="M67"/>
  <c r="N22"/>
  <c r="L22"/>
  <c r="M22"/>
  <c r="K22"/>
  <c r="N26"/>
  <c r="L26"/>
  <c r="K26"/>
  <c r="M26"/>
  <c r="N30"/>
  <c r="L30"/>
  <c r="M30"/>
  <c r="K30"/>
  <c r="N34"/>
  <c r="L34"/>
  <c r="K34"/>
  <c r="M34"/>
  <c r="N38"/>
  <c r="L38"/>
  <c r="M38"/>
  <c r="K38"/>
  <c r="N42"/>
  <c r="L42"/>
  <c r="K42"/>
  <c r="M42"/>
  <c r="N46"/>
  <c r="L46"/>
  <c r="M46"/>
  <c r="K46"/>
  <c r="N50"/>
  <c r="L50"/>
  <c r="M50"/>
  <c r="K50"/>
  <c r="N54"/>
  <c r="L54"/>
  <c r="K54"/>
  <c r="M54"/>
  <c r="N58"/>
  <c r="L58"/>
  <c r="K58"/>
  <c r="M58"/>
  <c r="N62"/>
  <c r="L62"/>
  <c r="M62"/>
  <c r="K62"/>
  <c r="N66"/>
  <c r="L66"/>
  <c r="M66"/>
  <c r="K66"/>
  <c r="N70"/>
  <c r="L70"/>
  <c r="K70"/>
  <c r="M70"/>
  <c r="N74"/>
  <c r="L74"/>
  <c r="K74"/>
  <c r="M74"/>
  <c r="N78"/>
  <c r="L78"/>
  <c r="K78"/>
  <c r="M78"/>
  <c r="N82"/>
  <c r="L82"/>
  <c r="K82"/>
  <c r="M82"/>
  <c r="N86"/>
  <c r="L86"/>
  <c r="K86"/>
  <c r="M86"/>
  <c r="N90"/>
  <c r="L90"/>
  <c r="K90"/>
  <c r="M90"/>
  <c r="N94"/>
  <c r="L94"/>
  <c r="K94"/>
  <c r="M94"/>
  <c r="N98"/>
  <c r="L98"/>
  <c r="K98"/>
  <c r="M98"/>
  <c r="N102"/>
  <c r="L102"/>
  <c r="K102"/>
  <c r="M102"/>
  <c r="M106"/>
  <c r="K106"/>
  <c r="N106"/>
  <c r="L106"/>
  <c r="M3"/>
  <c r="K3"/>
  <c r="N3"/>
  <c r="L3"/>
  <c r="N8"/>
  <c r="L8"/>
  <c r="M8"/>
  <c r="K8"/>
  <c r="M12"/>
  <c r="K12"/>
  <c r="N12"/>
  <c r="L12"/>
  <c r="N16"/>
  <c r="L16"/>
  <c r="M16"/>
  <c r="K16"/>
  <c r="N20"/>
  <c r="L20"/>
  <c r="M20"/>
  <c r="K20"/>
  <c r="N27"/>
  <c r="L27"/>
  <c r="M27"/>
  <c r="K27"/>
  <c r="N35"/>
  <c r="L35"/>
  <c r="M35"/>
  <c r="K35"/>
  <c r="N43"/>
  <c r="L43"/>
  <c r="M43"/>
  <c r="K43"/>
  <c r="N53"/>
  <c r="L53"/>
  <c r="M53"/>
  <c r="K53"/>
  <c r="N59"/>
  <c r="L59"/>
  <c r="M59"/>
  <c r="K59"/>
  <c r="N65"/>
  <c r="L65"/>
  <c r="M65"/>
  <c r="K65"/>
  <c r="N71"/>
  <c r="L71"/>
  <c r="M71"/>
  <c r="K71"/>
  <c r="N77"/>
  <c r="L77"/>
  <c r="M77"/>
  <c r="K77"/>
  <c r="N81"/>
  <c r="L81"/>
  <c r="M81"/>
  <c r="K81"/>
  <c r="N85"/>
  <c r="L85"/>
  <c r="M85"/>
  <c r="K85"/>
  <c r="N89"/>
  <c r="L89"/>
  <c r="M89"/>
  <c r="K89"/>
  <c r="N93"/>
  <c r="L93"/>
  <c r="M93"/>
  <c r="K93"/>
  <c r="N97"/>
  <c r="L97"/>
  <c r="M97"/>
  <c r="K97"/>
  <c r="N101"/>
  <c r="L101"/>
  <c r="M101"/>
  <c r="K101"/>
  <c r="N105"/>
  <c r="L105"/>
  <c r="M105"/>
  <c r="K105"/>
  <c r="N159"/>
  <c r="L159"/>
  <c r="K159"/>
  <c r="M159"/>
  <c r="N163"/>
  <c r="L163"/>
  <c r="K163"/>
  <c r="M163"/>
  <c r="N167"/>
  <c r="L167"/>
  <c r="K167"/>
  <c r="M167"/>
  <c r="N171"/>
  <c r="L171"/>
  <c r="K171"/>
  <c r="M171"/>
  <c r="N174"/>
  <c r="L174"/>
  <c r="M174"/>
  <c r="K174"/>
  <c r="M181"/>
  <c r="K181"/>
  <c r="N181"/>
  <c r="L181"/>
  <c r="M189"/>
  <c r="K189"/>
  <c r="N189"/>
  <c r="L189"/>
  <c r="M197"/>
  <c r="K197"/>
  <c r="N197"/>
  <c r="L197"/>
  <c r="M202"/>
  <c r="K202"/>
  <c r="N202"/>
  <c r="L202"/>
  <c r="N10"/>
  <c r="L10"/>
  <c r="M10"/>
  <c r="K10"/>
  <c r="N18"/>
  <c r="L18"/>
  <c r="M18"/>
  <c r="K18"/>
  <c r="N158"/>
  <c r="L158"/>
  <c r="M158"/>
  <c r="K158"/>
  <c r="N172"/>
  <c r="L172"/>
  <c r="M172"/>
  <c r="K172"/>
  <c r="M182"/>
  <c r="K182"/>
  <c r="N182"/>
  <c r="L182"/>
  <c r="M190"/>
  <c r="K190"/>
  <c r="N190"/>
  <c r="L190"/>
  <c r="M201"/>
  <c r="K201"/>
  <c r="N201"/>
  <c r="L201"/>
  <c r="L2" i="2"/>
</calcChain>
</file>

<file path=xl/connections.xml><?xml version="1.0" encoding="utf-8"?>
<connections xmlns="http://schemas.openxmlformats.org/spreadsheetml/2006/main">
  <connection id="1" name="tcurve" type="6" refreshedVersion="4" background="1" saveData="1">
    <textPr codePage="850" sourceFile="C:\Users\Efi Smyri\Desktop\tcurve.txt">
      <textFields count="3">
        <textField/>
        <textField/>
        <textField/>
      </textFields>
    </textPr>
  </connection>
  <connection id="2" name="tcurve1" type="6" refreshedVersion="4" background="1" saveData="1">
    <textPr codePage="850" sourceFile="C:\Users\Efi Smyri\Desktop\tcurve.txt">
      <textFields count="3">
        <textField/>
        <textField/>
        <textField/>
      </textFields>
    </textPr>
  </connection>
  <connection id="3" name="tcurve2" type="6" refreshedVersion="3" background="1" saveData="1">
    <textPr codePage="437" sourceFile="G:\000_DESIGNS_TINA\OSCILLATORS\WIEN\tcurve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<sst xmlns="http://schemas.openxmlformats.org/spreadsheetml/2006/main" count="217" uniqueCount="163">
  <si>
    <t>τn</t>
  </si>
  <si>
    <t>K</t>
  </si>
  <si>
    <t>ζ</t>
  </si>
  <si>
    <t>ω</t>
  </si>
  <si>
    <t>s=jω</t>
  </si>
  <si>
    <t>G(jω)</t>
  </si>
  <si>
    <t>LM(ω)</t>
  </si>
  <si>
    <t>φ(ω)</t>
  </si>
  <si>
    <t>Re[G]</t>
  </si>
  <si>
    <t>Im[G]</t>
  </si>
  <si>
    <t>C1=</t>
  </si>
  <si>
    <t>C2=</t>
  </si>
  <si>
    <t>R1=</t>
  </si>
  <si>
    <t>R2=</t>
  </si>
  <si>
    <t>s(R1C1+R2C2+C1R2)</t>
  </si>
  <si>
    <t>s2R1R2C1C2</t>
  </si>
  <si>
    <t>Denominator</t>
  </si>
  <si>
    <t>beta</t>
  </si>
  <si>
    <t>Lbeta</t>
  </si>
  <si>
    <t>φbeta</t>
  </si>
  <si>
    <t>fo=</t>
  </si>
  <si>
    <t>fo(MHz)=</t>
  </si>
  <si>
    <t>fo(kHz)</t>
  </si>
  <si>
    <t>ω0</t>
  </si>
  <si>
    <t>Re[beta]</t>
  </si>
  <si>
    <t>Im[beta]</t>
  </si>
  <si>
    <t>R=</t>
  </si>
  <si>
    <t>C=</t>
  </si>
  <si>
    <t>a=1/(ω*R*C)</t>
  </si>
  <si>
    <t>1-5*a^2</t>
  </si>
  <si>
    <t>j*a*(6-a^2)</t>
  </si>
  <si>
    <t>sC1R2</t>
  </si>
  <si>
    <t>S11(dB)</t>
  </si>
  <si>
    <t>C11</t>
  </si>
  <si>
    <t>VSWR</t>
  </si>
  <si>
    <t>ω(rad/s)</t>
  </si>
  <si>
    <t>R=1kΩ</t>
  </si>
  <si>
    <t>XC</t>
  </si>
  <si>
    <t>XL</t>
  </si>
  <si>
    <t>f(Hz)</t>
  </si>
  <si>
    <t>Vin(V)</t>
  </si>
  <si>
    <t>Vout(V)</t>
  </si>
  <si>
    <t>Gain=20log(beta)(dB)</t>
  </si>
  <si>
    <t>x</t>
  </si>
  <si>
    <t>y</t>
  </si>
  <si>
    <t>A</t>
  </si>
  <si>
    <t>z=x+jy</t>
  </si>
  <si>
    <t>θ(degs)</t>
  </si>
  <si>
    <t>θ(rads)</t>
  </si>
  <si>
    <t>http://www.rfcafe.com/references/electrical/impedance-admittance-formulas-rlc.htm</t>
  </si>
  <si>
    <t>R1C1+R2C2+R2C1</t>
  </si>
  <si>
    <t>R(ohm)</t>
  </si>
  <si>
    <t>C(F)</t>
  </si>
  <si>
    <t>w0(rad/s)</t>
  </si>
  <si>
    <t>f0(Hz)</t>
  </si>
  <si>
    <t>f0(kHz)</t>
  </si>
  <si>
    <t>y11(dB)</t>
  </si>
  <si>
    <t>y12(dB)</t>
  </si>
  <si>
    <t>y21(dB)</t>
  </si>
  <si>
    <t>y22(dB)</t>
  </si>
  <si>
    <t>y11</t>
  </si>
  <si>
    <t>y12</t>
  </si>
  <si>
    <t>y21</t>
  </si>
  <si>
    <t>y22</t>
  </si>
  <si>
    <t>Yin=I1/V1</t>
  </si>
  <si>
    <t>Yout=I2/V2</t>
  </si>
  <si>
    <t>Av=V2/V1</t>
  </si>
  <si>
    <t>AI=I0/I=-I2/I1</t>
  </si>
  <si>
    <t>Zs(Ohm)</t>
  </si>
  <si>
    <t>ZL(Ohm)</t>
  </si>
  <si>
    <t>z11(dB)</t>
  </si>
  <si>
    <t>z12(dB)</t>
  </si>
  <si>
    <t>z21(dB)</t>
  </si>
  <si>
    <t>z22(dB)</t>
  </si>
  <si>
    <t>z11</t>
  </si>
  <si>
    <t>z12</t>
  </si>
  <si>
    <t>z21</t>
  </si>
  <si>
    <t>z22</t>
  </si>
  <si>
    <t xml:space="preserve">*Frequency </t>
  </si>
  <si>
    <t>vout-abs</t>
  </si>
  <si>
    <t>vout-phase</t>
  </si>
  <si>
    <t xml:space="preserve"> </t>
  </si>
  <si>
    <t>vout-abs (καθαρός)</t>
  </si>
  <si>
    <t>vout-phase (rad)</t>
  </si>
  <si>
    <t>beta(dB)</t>
  </si>
  <si>
    <t>phase(deg)</t>
  </si>
  <si>
    <t>β</t>
  </si>
  <si>
    <t>β(dB)</t>
  </si>
  <si>
    <t>b(dB)</t>
  </si>
  <si>
    <t>f</t>
  </si>
  <si>
    <t>bdb</t>
  </si>
  <si>
    <t>Cp</t>
  </si>
  <si>
    <t>Cs</t>
  </si>
  <si>
    <t>L</t>
  </si>
  <si>
    <t>1-ω2 L Cs</t>
  </si>
  <si>
    <t>Cp - ω2 L Cp Cs + Cs</t>
  </si>
  <si>
    <t>Z</t>
  </si>
  <si>
    <t>|Z|(dB)</t>
  </si>
  <si>
    <t>phaseZ</t>
  </si>
  <si>
    <t>w0s</t>
  </si>
  <si>
    <t>w0p</t>
  </si>
  <si>
    <t>Ζ2</t>
  </si>
  <si>
    <t>C</t>
  </si>
  <si>
    <t>R</t>
  </si>
  <si>
    <t>w0</t>
  </si>
  <si>
    <t>F</t>
  </si>
  <si>
    <t>Ohm</t>
  </si>
  <si>
    <t>rad/s</t>
  </si>
  <si>
    <t>f0</t>
  </si>
  <si>
    <t>Hz</t>
  </si>
  <si>
    <t>KHz</t>
  </si>
  <si>
    <t>C3R3</t>
  </si>
  <si>
    <t>C2R2</t>
  </si>
  <si>
    <t>CR</t>
  </si>
  <si>
    <t>B</t>
  </si>
  <si>
    <t>D</t>
  </si>
  <si>
    <t>nom</t>
  </si>
  <si>
    <t>denom</t>
  </si>
  <si>
    <t>Absbeta</t>
  </si>
  <si>
    <t>phase</t>
  </si>
  <si>
    <t>C1</t>
  </si>
  <si>
    <t>C2</t>
  </si>
  <si>
    <t>H</t>
  </si>
  <si>
    <t>Ceq</t>
  </si>
  <si>
    <t>ωC2</t>
  </si>
  <si>
    <t>C2+C1</t>
  </si>
  <si>
    <t>j(C2+C1)</t>
  </si>
  <si>
    <t>β=imdiv(Gx,Ix)</t>
  </si>
  <si>
    <t>|β|=imabs(Jx)</t>
  </si>
  <si>
    <t>Z1=1/(jωC1)</t>
  </si>
  <si>
    <t>Z2=jωL</t>
  </si>
  <si>
    <t>ZL</t>
  </si>
  <si>
    <t>Z3=1/(jωC2)</t>
  </si>
  <si>
    <t>Z1+Z3</t>
  </si>
  <si>
    <t>Z2*(Z1+Z3)</t>
  </si>
  <si>
    <t>Z1+Z2+Z3</t>
  </si>
  <si>
    <t>t</t>
  </si>
  <si>
    <t>4/pi</t>
  </si>
  <si>
    <t>sin(2pift)</t>
  </si>
  <si>
    <t>(1/3)sin(6pift)</t>
  </si>
  <si>
    <t>(1/5)sin(10πft)</t>
  </si>
  <si>
    <t>sum</t>
  </si>
  <si>
    <t>Butterworth filters</t>
  </si>
  <si>
    <t>n</t>
  </si>
  <si>
    <t>b0</t>
  </si>
  <si>
    <t>b1</t>
  </si>
  <si>
    <t>b2</t>
  </si>
  <si>
    <t>b3</t>
  </si>
  <si>
    <t>b4</t>
  </si>
  <si>
    <t>b5</t>
  </si>
  <si>
    <t>b6</t>
  </si>
  <si>
    <t>b7</t>
  </si>
  <si>
    <t>s+b0</t>
  </si>
  <si>
    <t>s2+b1s+b0</t>
  </si>
  <si>
    <t>H1</t>
  </si>
  <si>
    <t>H2</t>
  </si>
  <si>
    <t>abs(H1)</t>
  </si>
  <si>
    <t>abs(H2)</t>
  </si>
  <si>
    <t>s2 + b1s + b0</t>
  </si>
  <si>
    <t>20logH1</t>
  </si>
  <si>
    <t>20logH2</t>
  </si>
  <si>
    <t>Vout-abs</t>
  </si>
  <si>
    <t>Vout-phase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</si>
</sst>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E+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11" fontId="0" fillId="0" borderId="1" xfId="0" applyNumberFormat="1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0" fontId="0" fillId="2" borderId="3" xfId="0" applyFill="1" applyBorder="1"/>
    <xf numFmtId="0" fontId="2" fillId="0" borderId="0" xfId="0" applyFont="1"/>
    <xf numFmtId="0" fontId="2" fillId="0" borderId="0" xfId="0" applyFont="1" applyAlignment="1">
      <alignment horizontal="justify" vertical="center"/>
    </xf>
    <xf numFmtId="11" fontId="0" fillId="0" borderId="0" xfId="0" applyNumberFormat="1"/>
    <xf numFmtId="0" fontId="0" fillId="0" borderId="1" xfId="0" applyNumberFormat="1" applyBorder="1"/>
    <xf numFmtId="0" fontId="0" fillId="2" borderId="2" xfId="0" applyFill="1" applyBorder="1"/>
    <xf numFmtId="0" fontId="0" fillId="0" borderId="2" xfId="0" applyBorder="1"/>
    <xf numFmtId="165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3" xfId="0" applyFill="1" applyBorder="1"/>
    <xf numFmtId="11" fontId="0" fillId="2" borderId="1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Example!$L$3:$L$1048576</c:f>
              <c:numCache>
                <c:formatCode>General</c:formatCode>
                <c:ptCount val="1048574"/>
                <c:pt idx="0">
                  <c:v>0.1</c:v>
                </c:pt>
                <c:pt idx="1">
                  <c:v>0.10232929922807538</c:v>
                </c:pt>
                <c:pt idx="2">
                  <c:v>0.10471285480508996</c:v>
                </c:pt>
                <c:pt idx="3">
                  <c:v>0.10715193052376064</c:v>
                </c:pt>
                <c:pt idx="4">
                  <c:v>0.10964781961431849</c:v>
                </c:pt>
                <c:pt idx="5">
                  <c:v>0.11220184543019632</c:v>
                </c:pt>
                <c:pt idx="6">
                  <c:v>0.11481536214968829</c:v>
                </c:pt>
                <c:pt idx="7">
                  <c:v>0.11748975549395291</c:v>
                </c:pt>
                <c:pt idx="8">
                  <c:v>0.12022644346174129</c:v>
                </c:pt>
                <c:pt idx="9">
                  <c:v>0.12302687708123815</c:v>
                </c:pt>
                <c:pt idx="10">
                  <c:v>0.12589254117941667</c:v>
                </c:pt>
                <c:pt idx="11">
                  <c:v>0.12882495516931336</c:v>
                </c:pt>
                <c:pt idx="12">
                  <c:v>0.1318256738556407</c:v>
                </c:pt>
                <c:pt idx="13">
                  <c:v>0.13489628825916533</c:v>
                </c:pt>
                <c:pt idx="14">
                  <c:v>0.13803842646028844</c:v>
                </c:pt>
                <c:pt idx="15">
                  <c:v>0.14125375446227542</c:v>
                </c:pt>
                <c:pt idx="16">
                  <c:v>0.14454397707459271</c:v>
                </c:pt>
                <c:pt idx="17">
                  <c:v>0.14791083881682074</c:v>
                </c:pt>
                <c:pt idx="18">
                  <c:v>0.15135612484362079</c:v>
                </c:pt>
                <c:pt idx="19">
                  <c:v>0.15488166189124808</c:v>
                </c:pt>
                <c:pt idx="20">
                  <c:v>0.15848931924611132</c:v>
                </c:pt>
                <c:pt idx="21">
                  <c:v>0.16218100973589297</c:v>
                </c:pt>
                <c:pt idx="22">
                  <c:v>0.16595869074375599</c:v>
                </c:pt>
                <c:pt idx="23">
                  <c:v>0.16982436524617442</c:v>
                </c:pt>
                <c:pt idx="24">
                  <c:v>0.17378008287493749</c:v>
                </c:pt>
                <c:pt idx="25">
                  <c:v>0.17782794100389224</c:v>
                </c:pt>
                <c:pt idx="26">
                  <c:v>0.18197008586099833</c:v>
                </c:pt>
                <c:pt idx="27">
                  <c:v>0.18620871366628672</c:v>
                </c:pt>
                <c:pt idx="28">
                  <c:v>0.19054607179632471</c:v>
                </c:pt>
                <c:pt idx="29">
                  <c:v>0.19498445997580449</c:v>
                </c:pt>
                <c:pt idx="30">
                  <c:v>0.19952623149688795</c:v>
                </c:pt>
                <c:pt idx="31">
                  <c:v>0.20417379446695291</c:v>
                </c:pt>
                <c:pt idx="32">
                  <c:v>0.20892961308540392</c:v>
                </c:pt>
                <c:pt idx="33">
                  <c:v>0.21379620895022314</c:v>
                </c:pt>
                <c:pt idx="34">
                  <c:v>0.21877616239495523</c:v>
                </c:pt>
                <c:pt idx="35">
                  <c:v>0.22387211385683392</c:v>
                </c:pt>
                <c:pt idx="36">
                  <c:v>0.22908676527677729</c:v>
                </c:pt>
                <c:pt idx="37">
                  <c:v>0.23442288153199217</c:v>
                </c:pt>
                <c:pt idx="38">
                  <c:v>0.23988329190194901</c:v>
                </c:pt>
                <c:pt idx="39">
                  <c:v>0.24547089156850299</c:v>
                </c:pt>
                <c:pt idx="40">
                  <c:v>0.25118864315095801</c:v>
                </c:pt>
                <c:pt idx="41">
                  <c:v>0.25703957827688634</c:v>
                </c:pt>
                <c:pt idx="42">
                  <c:v>0.2630267991895382</c:v>
                </c:pt>
                <c:pt idx="43">
                  <c:v>0.26915348039269155</c:v>
                </c:pt>
                <c:pt idx="44">
                  <c:v>0.27542287033381663</c:v>
                </c:pt>
                <c:pt idx="45">
                  <c:v>0.28183829312644532</c:v>
                </c:pt>
                <c:pt idx="46">
                  <c:v>0.28840315031266056</c:v>
                </c:pt>
                <c:pt idx="47">
                  <c:v>0.29512092266663847</c:v>
                </c:pt>
                <c:pt idx="48">
                  <c:v>0.30199517204020154</c:v>
                </c:pt>
                <c:pt idx="49">
                  <c:v>0.30902954325135895</c:v>
                </c:pt>
                <c:pt idx="50">
                  <c:v>0.31622776601683794</c:v>
                </c:pt>
                <c:pt idx="51">
                  <c:v>0.32359365692962827</c:v>
                </c:pt>
                <c:pt idx="52">
                  <c:v>0.33113112148259105</c:v>
                </c:pt>
                <c:pt idx="53">
                  <c:v>0.33884415613920255</c:v>
                </c:pt>
                <c:pt idx="54">
                  <c:v>0.34673685045253166</c:v>
                </c:pt>
                <c:pt idx="55">
                  <c:v>0.35481338923357542</c:v>
                </c:pt>
                <c:pt idx="56">
                  <c:v>0.36307805477010135</c:v>
                </c:pt>
                <c:pt idx="57">
                  <c:v>0.37153522909717335</c:v>
                </c:pt>
                <c:pt idx="58">
                  <c:v>0.38018939632056203</c:v>
                </c:pt>
                <c:pt idx="59">
                  <c:v>0.38904514499428144</c:v>
                </c:pt>
                <c:pt idx="60">
                  <c:v>0.39810717055349809</c:v>
                </c:pt>
                <c:pt idx="61">
                  <c:v>0.40738027780411368</c:v>
                </c:pt>
                <c:pt idx="62">
                  <c:v>0.41686938347033636</c:v>
                </c:pt>
                <c:pt idx="63">
                  <c:v>0.42657951880159356</c:v>
                </c:pt>
                <c:pt idx="64">
                  <c:v>0.43651583224016693</c:v>
                </c:pt>
                <c:pt idx="65">
                  <c:v>0.44668359215096415</c:v>
                </c:pt>
                <c:pt idx="66">
                  <c:v>0.45708818961487596</c:v>
                </c:pt>
                <c:pt idx="67">
                  <c:v>0.46773514128719923</c:v>
                </c:pt>
                <c:pt idx="68">
                  <c:v>0.47863009232263942</c:v>
                </c:pt>
                <c:pt idx="69">
                  <c:v>0.4897788193684473</c:v>
                </c:pt>
                <c:pt idx="70">
                  <c:v>0.50118723362727347</c:v>
                </c:pt>
                <c:pt idx="71">
                  <c:v>0.51286138399136605</c:v>
                </c:pt>
                <c:pt idx="72">
                  <c:v>0.52480746024977376</c:v>
                </c:pt>
                <c:pt idx="73">
                  <c:v>0.53703179637025389</c:v>
                </c:pt>
                <c:pt idx="74">
                  <c:v>0.54954087385762573</c:v>
                </c:pt>
                <c:pt idx="75">
                  <c:v>0.56234132519035041</c:v>
                </c:pt>
                <c:pt idx="76">
                  <c:v>0.57543993733715826</c:v>
                </c:pt>
                <c:pt idx="77">
                  <c:v>0.58884365535559025</c:v>
                </c:pt>
                <c:pt idx="78">
                  <c:v>0.60255958607435911</c:v>
                </c:pt>
                <c:pt idx="79">
                  <c:v>0.61659500186148364</c:v>
                </c:pt>
                <c:pt idx="80">
                  <c:v>0.63095734448019469</c:v>
                </c:pt>
                <c:pt idx="81">
                  <c:v>0.64565422903465697</c:v>
                </c:pt>
                <c:pt idx="82">
                  <c:v>0.66069344800759755</c:v>
                </c:pt>
                <c:pt idx="83">
                  <c:v>0.67608297539198325</c:v>
                </c:pt>
                <c:pt idx="84">
                  <c:v>0.69183097091893797</c:v>
                </c:pt>
                <c:pt idx="85">
                  <c:v>0.70794578438413958</c:v>
                </c:pt>
                <c:pt idx="86">
                  <c:v>0.72443596007499178</c:v>
                </c:pt>
                <c:pt idx="87">
                  <c:v>0.74131024130091916</c:v>
                </c:pt>
                <c:pt idx="88">
                  <c:v>0.75857757502918544</c:v>
                </c:pt>
                <c:pt idx="89">
                  <c:v>0.77624711662869361</c:v>
                </c:pt>
                <c:pt idx="90">
                  <c:v>0.79432823472428327</c:v>
                </c:pt>
                <c:pt idx="91">
                  <c:v>0.81283051616410107</c:v>
                </c:pt>
                <c:pt idx="92">
                  <c:v>0.83176377110267297</c:v>
                </c:pt>
                <c:pt idx="93">
                  <c:v>0.85113803820237843</c:v>
                </c:pt>
                <c:pt idx="94">
                  <c:v>0.87096358995608247</c:v>
                </c:pt>
                <c:pt idx="95">
                  <c:v>0.89125093813374756</c:v>
                </c:pt>
                <c:pt idx="96">
                  <c:v>0.91201083935591187</c:v>
                </c:pt>
                <c:pt idx="97">
                  <c:v>0.93325430079699323</c:v>
                </c:pt>
                <c:pt idx="98">
                  <c:v>0.95499258602143811</c:v>
                </c:pt>
                <c:pt idx="99">
                  <c:v>0.97723722095581278</c:v>
                </c:pt>
                <c:pt idx="100">
                  <c:v>1</c:v>
                </c:pt>
                <c:pt idx="101">
                  <c:v>1.0232929922807541</c:v>
                </c:pt>
                <c:pt idx="102">
                  <c:v>1.0471285480508996</c:v>
                </c:pt>
                <c:pt idx="103">
                  <c:v>1.0715193052376064</c:v>
                </c:pt>
                <c:pt idx="104">
                  <c:v>1.0964781961431851</c:v>
                </c:pt>
                <c:pt idx="105">
                  <c:v>1.1220184543019636</c:v>
                </c:pt>
                <c:pt idx="106">
                  <c:v>1.148153621496883</c:v>
                </c:pt>
                <c:pt idx="107">
                  <c:v>1.1748975549395297</c:v>
                </c:pt>
                <c:pt idx="108">
                  <c:v>1.2022644346174132</c:v>
                </c:pt>
                <c:pt idx="109">
                  <c:v>1.2302687708123818</c:v>
                </c:pt>
                <c:pt idx="110">
                  <c:v>1.2589254117941673</c:v>
                </c:pt>
                <c:pt idx="111">
                  <c:v>1.288249551693134</c:v>
                </c:pt>
                <c:pt idx="112">
                  <c:v>1.3182567385564072</c:v>
                </c:pt>
                <c:pt idx="113">
                  <c:v>1.3489628825916538</c:v>
                </c:pt>
                <c:pt idx="114">
                  <c:v>1.380384264602885</c:v>
                </c:pt>
                <c:pt idx="115">
                  <c:v>1.4125375446227544</c:v>
                </c:pt>
                <c:pt idx="116">
                  <c:v>1.4454397707459274</c:v>
                </c:pt>
                <c:pt idx="117">
                  <c:v>1.4791083881682074</c:v>
                </c:pt>
                <c:pt idx="118">
                  <c:v>1.5135612484362082</c:v>
                </c:pt>
                <c:pt idx="119">
                  <c:v>1.5488166189124815</c:v>
                </c:pt>
                <c:pt idx="120">
                  <c:v>1.5848931924611136</c:v>
                </c:pt>
                <c:pt idx="121">
                  <c:v>1.62181009735893</c:v>
                </c:pt>
                <c:pt idx="122">
                  <c:v>1.6595869074375607</c:v>
                </c:pt>
                <c:pt idx="123">
                  <c:v>1.6982436524617444</c:v>
                </c:pt>
                <c:pt idx="124">
                  <c:v>1.7378008287493756</c:v>
                </c:pt>
                <c:pt idx="125">
                  <c:v>1.778279410038923</c:v>
                </c:pt>
                <c:pt idx="126">
                  <c:v>1.8197008586099837</c:v>
                </c:pt>
                <c:pt idx="127">
                  <c:v>1.8620871366628675</c:v>
                </c:pt>
                <c:pt idx="128">
                  <c:v>1.9054607179632475</c:v>
                </c:pt>
                <c:pt idx="129">
                  <c:v>1.9498445997580454</c:v>
                </c:pt>
                <c:pt idx="130">
                  <c:v>1.9952623149688797</c:v>
                </c:pt>
                <c:pt idx="131">
                  <c:v>2.0417379446695296</c:v>
                </c:pt>
                <c:pt idx="132">
                  <c:v>2.0892961308540396</c:v>
                </c:pt>
                <c:pt idx="133">
                  <c:v>2.1379620895022322</c:v>
                </c:pt>
                <c:pt idx="134">
                  <c:v>2.1877616239495525</c:v>
                </c:pt>
                <c:pt idx="135">
                  <c:v>2.2387211385683394</c:v>
                </c:pt>
                <c:pt idx="136">
                  <c:v>2.2908676527677732</c:v>
                </c:pt>
                <c:pt idx="137">
                  <c:v>2.344228815319922</c:v>
                </c:pt>
                <c:pt idx="138">
                  <c:v>2.3988329190194908</c:v>
                </c:pt>
                <c:pt idx="139">
                  <c:v>2.4547089156850306</c:v>
                </c:pt>
                <c:pt idx="140">
                  <c:v>2.5118864315095806</c:v>
                </c:pt>
                <c:pt idx="141">
                  <c:v>2.5703957827688639</c:v>
                </c:pt>
                <c:pt idx="142">
                  <c:v>2.6302679918953822</c:v>
                </c:pt>
                <c:pt idx="143">
                  <c:v>2.691534803926916</c:v>
                </c:pt>
                <c:pt idx="144">
                  <c:v>2.7542287033381663</c:v>
                </c:pt>
                <c:pt idx="145">
                  <c:v>2.8183829312644542</c:v>
                </c:pt>
                <c:pt idx="146">
                  <c:v>2.8840315031266059</c:v>
                </c:pt>
                <c:pt idx="147">
                  <c:v>2.9512092266663856</c:v>
                </c:pt>
                <c:pt idx="148">
                  <c:v>3.0199517204020165</c:v>
                </c:pt>
                <c:pt idx="149">
                  <c:v>3.0902954325135905</c:v>
                </c:pt>
                <c:pt idx="150">
                  <c:v>3.1622776601683795</c:v>
                </c:pt>
                <c:pt idx="151">
                  <c:v>3.2359365692962836</c:v>
                </c:pt>
                <c:pt idx="152">
                  <c:v>3.3113112148259116</c:v>
                </c:pt>
                <c:pt idx="153">
                  <c:v>3.3884415613920265</c:v>
                </c:pt>
                <c:pt idx="154">
                  <c:v>3.4673685045253171</c:v>
                </c:pt>
                <c:pt idx="155">
                  <c:v>3.5481338923357555</c:v>
                </c:pt>
                <c:pt idx="156">
                  <c:v>3.630780547701014</c:v>
                </c:pt>
                <c:pt idx="157">
                  <c:v>3.7153522909717256</c:v>
                </c:pt>
                <c:pt idx="158">
                  <c:v>3.8018939632056119</c:v>
                </c:pt>
                <c:pt idx="159">
                  <c:v>3.8904514499428067</c:v>
                </c:pt>
                <c:pt idx="160">
                  <c:v>3.9810717055349727</c:v>
                </c:pt>
                <c:pt idx="161">
                  <c:v>4.0738027780411281</c:v>
                </c:pt>
                <c:pt idx="162">
                  <c:v>4.1686938347033546</c:v>
                </c:pt>
                <c:pt idx="163">
                  <c:v>4.2657951880159271</c:v>
                </c:pt>
                <c:pt idx="164">
                  <c:v>4.3651583224016601</c:v>
                </c:pt>
                <c:pt idx="165">
                  <c:v>4.4668359215096318</c:v>
                </c:pt>
                <c:pt idx="166">
                  <c:v>4.5708818961487507</c:v>
                </c:pt>
                <c:pt idx="167">
                  <c:v>4.6773514128719835</c:v>
                </c:pt>
                <c:pt idx="168">
                  <c:v>4.786300923226384</c:v>
                </c:pt>
                <c:pt idx="169">
                  <c:v>4.8977881936844625</c:v>
                </c:pt>
                <c:pt idx="170">
                  <c:v>5.0118723362727229</c:v>
                </c:pt>
                <c:pt idx="171">
                  <c:v>5.1286138399136494</c:v>
                </c:pt>
                <c:pt idx="172">
                  <c:v>5.2480746024977263</c:v>
                </c:pt>
                <c:pt idx="173">
                  <c:v>5.3703179637025285</c:v>
                </c:pt>
                <c:pt idx="174">
                  <c:v>5.4954087385762458</c:v>
                </c:pt>
                <c:pt idx="175">
                  <c:v>5.6234132519034921</c:v>
                </c:pt>
                <c:pt idx="176">
                  <c:v>5.7543993733715713</c:v>
                </c:pt>
                <c:pt idx="177">
                  <c:v>5.8884365535558905</c:v>
                </c:pt>
                <c:pt idx="178">
                  <c:v>6.0255958607435796</c:v>
                </c:pt>
                <c:pt idx="179">
                  <c:v>6.1659500186148231</c:v>
                </c:pt>
                <c:pt idx="180">
                  <c:v>6.3095734448019343</c:v>
                </c:pt>
                <c:pt idx="181">
                  <c:v>6.4565422903465572</c:v>
                </c:pt>
                <c:pt idx="182">
                  <c:v>6.6069344800759611</c:v>
                </c:pt>
                <c:pt idx="183">
                  <c:v>6.7608297539198183</c:v>
                </c:pt>
                <c:pt idx="184">
                  <c:v>6.9183097091893666</c:v>
                </c:pt>
                <c:pt idx="185">
                  <c:v>7.0794578438413795</c:v>
                </c:pt>
                <c:pt idx="186">
                  <c:v>7.2443596007499025</c:v>
                </c:pt>
                <c:pt idx="187">
                  <c:v>7.4131024130091765</c:v>
                </c:pt>
                <c:pt idx="188">
                  <c:v>7.5857757502918375</c:v>
                </c:pt>
                <c:pt idx="189">
                  <c:v>7.7624711662869199</c:v>
                </c:pt>
                <c:pt idx="190">
                  <c:v>7.9432823472428176</c:v>
                </c:pt>
                <c:pt idx="191">
                  <c:v>8.1283051616409931</c:v>
                </c:pt>
                <c:pt idx="192">
                  <c:v>8.3176377110267108</c:v>
                </c:pt>
                <c:pt idx="193">
                  <c:v>8.5113803820237681</c:v>
                </c:pt>
                <c:pt idx="194">
                  <c:v>8.709635899560805</c:v>
                </c:pt>
                <c:pt idx="195">
                  <c:v>8.9125093813374576</c:v>
                </c:pt>
                <c:pt idx="196">
                  <c:v>9.1201083935590983</c:v>
                </c:pt>
                <c:pt idx="197">
                  <c:v>9.3325430079699103</c:v>
                </c:pt>
                <c:pt idx="198">
                  <c:v>9.5499258602143584</c:v>
                </c:pt>
                <c:pt idx="199">
                  <c:v>9.7723722095581103</c:v>
                </c:pt>
                <c:pt idx="200">
                  <c:v>10</c:v>
                </c:pt>
              </c:numCache>
            </c:numRef>
          </c:xVal>
          <c:yVal>
            <c:numRef>
              <c:f>Example!$O$3:$O$1048576</c:f>
              <c:numCache>
                <c:formatCode>General</c:formatCode>
                <c:ptCount val="1048574"/>
                <c:pt idx="0">
                  <c:v>6.112013310864687</c:v>
                </c:pt>
                <c:pt idx="1">
                  <c:v>6.1163453121061977</c:v>
                </c:pt>
                <c:pt idx="2">
                  <c:v>6.1208837901969453</c:v>
                </c:pt>
                <c:pt idx="3">
                  <c:v>6.1256387021816643</c:v>
                </c:pt>
                <c:pt idx="4">
                  <c:v>6.1306204965772251</c:v>
                </c:pt>
                <c:pt idx="5">
                  <c:v>6.1358401387378914</c:v>
                </c:pt>
                <c:pt idx="6">
                  <c:v>6.1413091376374656</c:v>
                </c:pt>
                <c:pt idx="7">
                  <c:v>6.1470395741584429</c:v>
                </c:pt>
                <c:pt idx="8">
                  <c:v>6.1530441309834707</c:v>
                </c:pt>
                <c:pt idx="9">
                  <c:v>6.1593361241934161</c:v>
                </c:pt>
                <c:pt idx="10">
                  <c:v>6.1659295366826496</c:v>
                </c:pt>
                <c:pt idx="11">
                  <c:v>6.1728390535117246</c:v>
                </c:pt>
                <c:pt idx="12">
                  <c:v>6.1800800993260596</c:v>
                </c:pt>
                <c:pt idx="13">
                  <c:v>6.1876688779810216</c:v>
                </c:pt>
                <c:pt idx="14">
                  <c:v>6.1956224145222949</c:v>
                </c:pt>
                <c:pt idx="15">
                  <c:v>6.2039585996855102</c:v>
                </c:pt>
                <c:pt idx="16">
                  <c:v>6.2126962370904213</c:v>
                </c:pt>
                <c:pt idx="17">
                  <c:v>6.2218550933201193</c:v>
                </c:pt>
                <c:pt idx="18">
                  <c:v>6.2314559510923706</c:v>
                </c:pt>
                <c:pt idx="19">
                  <c:v>6.241520665746898</c:v>
                </c:pt>
                <c:pt idx="20">
                  <c:v>6.2520722252924701</c:v>
                </c:pt>
                <c:pt idx="21">
                  <c:v>6.26313481427895</c:v>
                </c:pt>
                <c:pt idx="22">
                  <c:v>6.2747338817825193</c:v>
                </c:pt>
                <c:pt idx="23">
                  <c:v>6.2868962138198476</c:v>
                </c:pt>
                <c:pt idx="24">
                  <c:v>6.2996500105330604</c:v>
                </c:pt>
                <c:pt idx="25">
                  <c:v>6.3130249685229689</c:v>
                </c:pt>
                <c:pt idx="26">
                  <c:v>6.3270523687395066</c:v>
                </c:pt>
                <c:pt idx="27">
                  <c:v>6.3417651703810654</c:v>
                </c:pt>
                <c:pt idx="28">
                  <c:v>6.3571981112956149</c:v>
                </c:pt>
                <c:pt idx="29">
                  <c:v>6.3733878154262671</c:v>
                </c:pt>
                <c:pt idx="30">
                  <c:v>6.3903729078987368</c:v>
                </c:pt>
                <c:pt idx="31">
                  <c:v>6.4081941384069836</c:v>
                </c:pt>
                <c:pt idx="32">
                  <c:v>6.4268945136231936</c:v>
                </c:pt>
                <c:pt idx="33">
                  <c:v>6.4465194394328629</c:v>
                </c:pt>
                <c:pt idx="34">
                  <c:v>6.4671168738813281</c:v>
                </c:pt>
                <c:pt idx="35">
                  <c:v>6.4887374918144269</c:v>
                </c:pt>
                <c:pt idx="36">
                  <c:v>6.5114348623031191</c:v>
                </c:pt>
                <c:pt idx="37">
                  <c:v>6.5352656400644795</c:v>
                </c:pt>
                <c:pt idx="38">
                  <c:v>6.5602897722285398</c:v>
                </c:pt>
                <c:pt idx="39">
                  <c:v>6.5865707219566243</c:v>
                </c:pt>
                <c:pt idx="40">
                  <c:v>6.6141757105936083</c:v>
                </c:pt>
                <c:pt idx="41">
                  <c:v>6.6431759802376842</c:v>
                </c:pt>
                <c:pt idx="42">
                  <c:v>6.6736470788397542</c:v>
                </c:pt>
                <c:pt idx="43">
                  <c:v>6.7056691702076261</c:v>
                </c:pt>
                <c:pt idx="44">
                  <c:v>6.7393273715867377</c:v>
                </c:pt>
                <c:pt idx="45">
                  <c:v>6.7747121218355471</c:v>
                </c:pt>
                <c:pt idx="46">
                  <c:v>6.8119195836058388</c:v>
                </c:pt>
                <c:pt idx="47">
                  <c:v>6.85105208339409</c:v>
                </c:pt>
                <c:pt idx="48">
                  <c:v>6.8922185938550129</c:v>
                </c:pt>
                <c:pt idx="49">
                  <c:v>6.935535263377588</c:v>
                </c:pt>
                <c:pt idx="50">
                  <c:v>6.9811259986300911</c:v>
                </c:pt>
                <c:pt idx="51">
                  <c:v>7.0291231066049509</c:v>
                </c:pt>
                <c:pt idx="52">
                  <c:v>7.0796680036568551</c:v>
                </c:pt>
                <c:pt idx="53">
                  <c:v>7.1329120001545485</c:v>
                </c:pt>
                <c:pt idx="54">
                  <c:v>7.1890171706947008</c:v>
                </c:pt>
                <c:pt idx="55">
                  <c:v>7.2481573213892005</c:v>
                </c:pt>
                <c:pt idx="56">
                  <c:v>7.3105190675911214</c:v>
                </c:pt>
                <c:pt idx="57">
                  <c:v>7.3763030376247976</c:v>
                </c:pt>
                <c:pt idx="58">
                  <c:v>7.4457252207116129</c:v>
                </c:pt>
                <c:pt idx="59">
                  <c:v>7.5190184804254496</c:v>
                </c:pt>
                <c:pt idx="60">
                  <c:v>7.596434258793102</c:v>
                </c:pt>
                <c:pt idx="61">
                  <c:v>7.6782445007195914</c:v>
                </c:pt>
                <c:pt idx="62">
                  <c:v>7.7647438339563983</c:v>
                </c:pt>
                <c:pt idx="63">
                  <c:v>7.856252046583684</c:v>
                </c:pt>
                <c:pt idx="64">
                  <c:v>7.9531169122484391</c:v>
                </c:pt>
                <c:pt idx="65">
                  <c:v>8.0557174235911617</c:v>
                </c:pt>
                <c:pt idx="66">
                  <c:v>8.1644675069134962</c:v>
                </c:pt>
                <c:pt idx="67">
                  <c:v>8.2798203068653926</c:v>
                </c:pt>
                <c:pt idx="68">
                  <c:v>8.4022731496443015</c:v>
                </c:pt>
                <c:pt idx="69">
                  <c:v>8.5323733180826959</c:v>
                </c:pt>
                <c:pt idx="70">
                  <c:v>8.6707248036218338</c:v>
                </c:pt>
                <c:pt idx="71">
                  <c:v>8.8179962406617527</c:v>
                </c:pt>
                <c:pt idx="72">
                  <c:v>8.9749302810328597</c:v>
                </c:pt>
                <c:pt idx="73">
                  <c:v>9.1423547343495333</c:v>
                </c:pt>
                <c:pt idx="74">
                  <c:v>9.3211958893292355</c:v>
                </c:pt>
                <c:pt idx="75">
                  <c:v>9.5124945496109881</c:v>
                </c:pt>
                <c:pt idx="76">
                  <c:v>9.717425476320523</c:v>
                </c:pt>
                <c:pt idx="77">
                  <c:v>9.937321144682695</c:v>
                </c:pt>
                <c:pt idx="78">
                  <c:v>10.17370101691065</c:v>
                </c:pt>
                <c:pt idx="79">
                  <c:v>10.428307943403077</c:v>
                </c:pt>
                <c:pt idx="80">
                  <c:v>10.703153881844258</c:v>
                </c:pt>
                <c:pt idx="81">
                  <c:v>11.000577950534296</c:v>
                </c:pt>
                <c:pt idx="82">
                  <c:v>11.323321035951315</c:v>
                </c:pt>
                <c:pt idx="83">
                  <c:v>11.674622960113988</c:v>
                </c:pt>
                <c:pt idx="84">
                  <c:v>12.05835091742216</c:v>
                </c:pt>
                <c:pt idx="85">
                  <c:v>12.479172081120442</c:v>
                </c:pt>
                <c:pt idx="86">
                  <c:v>12.942789942635237</c:v>
                </c:pt>
                <c:pt idx="87">
                  <c:v>13.456274853519432</c:v>
                </c:pt>
                <c:pt idx="88">
                  <c:v>14.02853768966154</c:v>
                </c:pt>
                <c:pt idx="89">
                  <c:v>14.671027968542063</c:v>
                </c:pt>
                <c:pt idx="90">
                  <c:v>15.398797230708478</c:v>
                </c:pt>
                <c:pt idx="91">
                  <c:v>16.232183392602021</c:v>
                </c:pt>
                <c:pt idx="92">
                  <c:v>17.199607665121736</c:v>
                </c:pt>
                <c:pt idx="93">
                  <c:v>18.342497001888866</c:v>
                </c:pt>
                <c:pt idx="94">
                  <c:v>19.724607476164461</c:v>
                </c:pt>
                <c:pt idx="95">
                  <c:v>21.451456019713181</c:v>
                </c:pt>
                <c:pt idx="96">
                  <c:v>23.716422239553886</c:v>
                </c:pt>
                <c:pt idx="97">
                  <c:v>26.932053507340736</c:v>
                </c:pt>
                <c:pt idx="98">
                  <c:v>32.204640495281332</c:v>
                </c:pt>
                <c:pt idx="99">
                  <c:v>39.999999999999957</c:v>
                </c:pt>
                <c:pt idx="100">
                  <c:v>31.804640495282129</c:v>
                </c:pt>
                <c:pt idx="101">
                  <c:v>26.132053507339918</c:v>
                </c:pt>
                <c:pt idx="102">
                  <c:v>22.516422239553243</c:v>
                </c:pt>
                <c:pt idx="103">
                  <c:v>19.851456019712689</c:v>
                </c:pt>
                <c:pt idx="104">
                  <c:v>17.724607476164518</c:v>
                </c:pt>
                <c:pt idx="105">
                  <c:v>15.942497001888984</c:v>
                </c:pt>
                <c:pt idx="106">
                  <c:v>14.399607665121527</c:v>
                </c:pt>
                <c:pt idx="107">
                  <c:v>13.032183392602072</c:v>
                </c:pt>
                <c:pt idx="108">
                  <c:v>11.798797230708534</c:v>
                </c:pt>
                <c:pt idx="109">
                  <c:v>10.671027968541893</c:v>
                </c:pt>
                <c:pt idx="110">
                  <c:v>9.6285376896616128</c:v>
                </c:pt>
                <c:pt idx="111">
                  <c:v>8.6562748535193403</c:v>
                </c:pt>
                <c:pt idx="112">
                  <c:v>7.7427899426353459</c:v>
                </c:pt>
                <c:pt idx="113">
                  <c:v>6.8791720811205606</c:v>
                </c:pt>
                <c:pt idx="114">
                  <c:v>6.0583509174222003</c:v>
                </c:pt>
                <c:pt idx="115">
                  <c:v>5.2746229601138506</c:v>
                </c:pt>
                <c:pt idx="116">
                  <c:v>4.5233210359511968</c:v>
                </c:pt>
                <c:pt idx="117">
                  <c:v>3.8005779505342026</c:v>
                </c:pt>
                <c:pt idx="118">
                  <c:v>3.103153881844273</c:v>
                </c:pt>
                <c:pt idx="119">
                  <c:v>2.4283079434031491</c:v>
                </c:pt>
                <c:pt idx="120">
                  <c:v>1.7737010169106318</c:v>
                </c:pt>
                <c:pt idx="121">
                  <c:v>1.1373211446827218</c:v>
                </c:pt>
                <c:pt idx="122">
                  <c:v>0.51742547632058344</c:v>
                </c:pt>
                <c:pt idx="123">
                  <c:v>-8.7505450389096018E-2</c:v>
                </c:pt>
                <c:pt idx="124">
                  <c:v>-0.67880411067073421</c:v>
                </c:pt>
                <c:pt idx="125">
                  <c:v>-1.25764526565045</c:v>
                </c:pt>
                <c:pt idx="126">
                  <c:v>-1.8250697189672072</c:v>
                </c:pt>
                <c:pt idx="127">
                  <c:v>-2.3820037593382639</c:v>
                </c:pt>
                <c:pt idx="128">
                  <c:v>-2.9292751963782235</c:v>
                </c:pt>
                <c:pt idx="129">
                  <c:v>-3.4676266819173156</c:v>
                </c:pt>
                <c:pt idx="130">
                  <c:v>-3.9977268503557162</c:v>
                </c:pt>
                <c:pt idx="131">
                  <c:v>-4.5201796931346037</c:v>
                </c:pt>
                <c:pt idx="132">
                  <c:v>-5.0355324930864818</c:v>
                </c:pt>
                <c:pt idx="133">
                  <c:v>-5.544282576408829</c:v>
                </c:pt>
                <c:pt idx="134">
                  <c:v>-6.0468830877515654</c:v>
                </c:pt>
                <c:pt idx="135">
                  <c:v>-6.5437479534163101</c:v>
                </c:pt>
                <c:pt idx="136">
                  <c:v>-7.0352561660435935</c:v>
                </c:pt>
                <c:pt idx="137">
                  <c:v>-7.5217554992804336</c:v>
                </c:pt>
                <c:pt idx="138">
                  <c:v>-8.0035657412069057</c:v>
                </c:pt>
                <c:pt idx="139">
                  <c:v>-8.4809815195745646</c:v>
                </c:pt>
                <c:pt idx="140">
                  <c:v>-8.9542747792883475</c:v>
                </c:pt>
                <c:pt idx="141">
                  <c:v>-9.4236969623751872</c:v>
                </c:pt>
                <c:pt idx="142">
                  <c:v>-9.8894809324089294</c:v>
                </c:pt>
                <c:pt idx="143">
                  <c:v>-10.35184267861081</c:v>
                </c:pt>
                <c:pt idx="144">
                  <c:v>-10.810982829305281</c:v>
                </c:pt>
                <c:pt idx="145">
                  <c:v>-11.267087999845502</c:v>
                </c:pt>
                <c:pt idx="146">
                  <c:v>-11.720331996343177</c:v>
                </c:pt>
                <c:pt idx="147">
                  <c:v>-12.170876893395047</c:v>
                </c:pt>
                <c:pt idx="148">
                  <c:v>-12.618874001369907</c:v>
                </c:pt>
                <c:pt idx="149">
                  <c:v>-13.064464736622414</c:v>
                </c:pt>
                <c:pt idx="150">
                  <c:v>-13.507781406144987</c:v>
                </c:pt>
                <c:pt idx="151">
                  <c:v>-13.948947916605867</c:v>
                </c:pt>
                <c:pt idx="152">
                  <c:v>-14.388080416394239</c:v>
                </c:pt>
                <c:pt idx="153">
                  <c:v>-14.825287878164509</c:v>
                </c:pt>
                <c:pt idx="154">
                  <c:v>-15.260672628413307</c:v>
                </c:pt>
                <c:pt idx="155">
                  <c:v>-15.694330829792293</c:v>
                </c:pt>
                <c:pt idx="156">
                  <c:v>-16.126352921160265</c:v>
                </c:pt>
                <c:pt idx="157">
                  <c:v>-16.556824019762356</c:v>
                </c:pt>
                <c:pt idx="158">
                  <c:v>-16.985824289406366</c:v>
                </c:pt>
                <c:pt idx="159">
                  <c:v>-17.413429278043324</c:v>
                </c:pt>
                <c:pt idx="160">
                  <c:v>-17.839710227771473</c:v>
                </c:pt>
                <c:pt idx="161">
                  <c:v>-18.26473435993551</c:v>
                </c:pt>
                <c:pt idx="162">
                  <c:v>-18.688565137696909</c:v>
                </c:pt>
                <c:pt idx="163">
                  <c:v>-19.111262508185575</c:v>
                </c:pt>
                <c:pt idx="164">
                  <c:v>-19.532883126118669</c:v>
                </c:pt>
                <c:pt idx="165">
                  <c:v>-19.953480560567158</c:v>
                </c:pt>
                <c:pt idx="166">
                  <c:v>-20.373105486376808</c:v>
                </c:pt>
                <c:pt idx="167">
                  <c:v>-20.791805861593019</c:v>
                </c:pt>
                <c:pt idx="168">
                  <c:v>-21.209627092101272</c:v>
                </c:pt>
                <c:pt idx="169">
                  <c:v>-21.626612184573734</c:v>
                </c:pt>
                <c:pt idx="170">
                  <c:v>-22.042801888704396</c:v>
                </c:pt>
                <c:pt idx="171">
                  <c:v>-22.458234829618938</c:v>
                </c:pt>
                <c:pt idx="172">
                  <c:v>-22.872947631260516</c:v>
                </c:pt>
                <c:pt idx="173">
                  <c:v>-23.286975031477049</c:v>
                </c:pt>
                <c:pt idx="174">
                  <c:v>-23.700349989466929</c:v>
                </c:pt>
                <c:pt idx="175">
                  <c:v>-24.113103786180169</c:v>
                </c:pt>
                <c:pt idx="176">
                  <c:v>-24.525266118217473</c:v>
                </c:pt>
                <c:pt idx="177">
                  <c:v>-24.936865185721086</c:v>
                </c:pt>
                <c:pt idx="178">
                  <c:v>-25.347927774707507</c:v>
                </c:pt>
                <c:pt idx="179">
                  <c:v>-25.758479334253099</c:v>
                </c:pt>
                <c:pt idx="180">
                  <c:v>-26.168544048907645</c:v>
                </c:pt>
                <c:pt idx="181">
                  <c:v>-26.578144906679896</c:v>
                </c:pt>
                <c:pt idx="182">
                  <c:v>-26.987303762909587</c:v>
                </c:pt>
                <c:pt idx="183">
                  <c:v>-27.396041400314491</c:v>
                </c:pt>
                <c:pt idx="184">
                  <c:v>-27.80437758547771</c:v>
                </c:pt>
                <c:pt idx="185">
                  <c:v>-28.212331122018984</c:v>
                </c:pt>
                <c:pt idx="186">
                  <c:v>-28.619919900673946</c:v>
                </c:pt>
                <c:pt idx="187">
                  <c:v>-29.027160946488294</c:v>
                </c:pt>
                <c:pt idx="188">
                  <c:v>-29.434070463317319</c:v>
                </c:pt>
                <c:pt idx="189">
                  <c:v>-29.840663875806584</c:v>
                </c:pt>
                <c:pt idx="190">
                  <c:v>-30.246955869016521</c:v>
                </c:pt>
                <c:pt idx="191">
                  <c:v>-30.65296042584157</c:v>
                </c:pt>
                <c:pt idx="192">
                  <c:v>-31.058690862362546</c:v>
                </c:pt>
                <c:pt idx="193">
                  <c:v>-31.464159861262107</c:v>
                </c:pt>
                <c:pt idx="194">
                  <c:v>-31.869379503422763</c:v>
                </c:pt>
                <c:pt idx="195">
                  <c:v>-32.274361297818331</c:v>
                </c:pt>
                <c:pt idx="196">
                  <c:v>-32.679116209803077</c:v>
                </c:pt>
                <c:pt idx="197">
                  <c:v>-33.083654687893784</c:v>
                </c:pt>
                <c:pt idx="198">
                  <c:v>-33.487986689135319</c:v>
                </c:pt>
                <c:pt idx="199">
                  <c:v>-33.892121703131977</c:v>
                </c:pt>
                <c:pt idx="200">
                  <c:v>6.0205999132796242</c:v>
                </c:pt>
              </c:numCache>
            </c:numRef>
          </c:yVal>
          <c:smooth val="1"/>
        </c:ser>
        <c:dLbls/>
        <c:axId val="60028032"/>
        <c:axId val="60029568"/>
      </c:scatterChart>
      <c:valAx>
        <c:axId val="60028032"/>
        <c:scaling>
          <c:orientation val="minMax"/>
        </c:scaling>
        <c:axPos val="b"/>
        <c:numFmt formatCode="General" sourceLinked="1"/>
        <c:tickLblPos val="nextTo"/>
        <c:crossAx val="60029568"/>
        <c:crosses val="autoZero"/>
        <c:crossBetween val="midCat"/>
      </c:valAx>
      <c:valAx>
        <c:axId val="60029568"/>
        <c:scaling>
          <c:orientation val="minMax"/>
        </c:scaling>
        <c:axPos val="l"/>
        <c:majorGridlines/>
        <c:numFmt formatCode="General" sourceLinked="1"/>
        <c:tickLblPos val="nextTo"/>
        <c:crossAx val="6002803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WIEN!$L$1</c:f>
              <c:strCache>
                <c:ptCount val="1"/>
                <c:pt idx="0">
                  <c:v>φbeta</c:v>
                </c:pt>
              </c:strCache>
            </c:strRef>
          </c:tx>
          <c:xVal>
            <c:numRef>
              <c:f>WIEN!$D$2:$D$207</c:f>
              <c:numCache>
                <c:formatCode>General</c:formatCode>
                <c:ptCount val="206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2000</c:v>
                </c:pt>
                <c:pt idx="11">
                  <c:v>3000</c:v>
                </c:pt>
                <c:pt idx="12">
                  <c:v>4000</c:v>
                </c:pt>
                <c:pt idx="13">
                  <c:v>5000</c:v>
                </c:pt>
                <c:pt idx="14">
                  <c:v>6000</c:v>
                </c:pt>
                <c:pt idx="15">
                  <c:v>7000</c:v>
                </c:pt>
                <c:pt idx="16">
                  <c:v>8000</c:v>
                </c:pt>
                <c:pt idx="17">
                  <c:v>9000</c:v>
                </c:pt>
                <c:pt idx="18">
                  <c:v>10000</c:v>
                </c:pt>
                <c:pt idx="19">
                  <c:v>11000</c:v>
                </c:pt>
                <c:pt idx="20">
                  <c:v>12000</c:v>
                </c:pt>
                <c:pt idx="21">
                  <c:v>13000</c:v>
                </c:pt>
                <c:pt idx="22">
                  <c:v>14000</c:v>
                </c:pt>
                <c:pt idx="23">
                  <c:v>15000</c:v>
                </c:pt>
                <c:pt idx="24">
                  <c:v>16000</c:v>
                </c:pt>
                <c:pt idx="25">
                  <c:v>17000</c:v>
                </c:pt>
                <c:pt idx="26">
                  <c:v>18000</c:v>
                </c:pt>
                <c:pt idx="27">
                  <c:v>19000</c:v>
                </c:pt>
                <c:pt idx="28">
                  <c:v>20000</c:v>
                </c:pt>
                <c:pt idx="29">
                  <c:v>21000</c:v>
                </c:pt>
                <c:pt idx="30">
                  <c:v>22000</c:v>
                </c:pt>
                <c:pt idx="31">
                  <c:v>23000</c:v>
                </c:pt>
                <c:pt idx="32">
                  <c:v>24000</c:v>
                </c:pt>
                <c:pt idx="33">
                  <c:v>25000</c:v>
                </c:pt>
                <c:pt idx="34">
                  <c:v>26000</c:v>
                </c:pt>
                <c:pt idx="35">
                  <c:v>27000</c:v>
                </c:pt>
                <c:pt idx="36">
                  <c:v>28000</c:v>
                </c:pt>
                <c:pt idx="37">
                  <c:v>29000</c:v>
                </c:pt>
                <c:pt idx="38">
                  <c:v>30000</c:v>
                </c:pt>
                <c:pt idx="39">
                  <c:v>31000</c:v>
                </c:pt>
                <c:pt idx="40">
                  <c:v>32000</c:v>
                </c:pt>
                <c:pt idx="41">
                  <c:v>33000</c:v>
                </c:pt>
                <c:pt idx="42">
                  <c:v>34000</c:v>
                </c:pt>
                <c:pt idx="43">
                  <c:v>35000</c:v>
                </c:pt>
                <c:pt idx="44">
                  <c:v>36000</c:v>
                </c:pt>
                <c:pt idx="45">
                  <c:v>37000</c:v>
                </c:pt>
                <c:pt idx="46">
                  <c:v>38000</c:v>
                </c:pt>
                <c:pt idx="47">
                  <c:v>39000</c:v>
                </c:pt>
                <c:pt idx="48">
                  <c:v>40000</c:v>
                </c:pt>
                <c:pt idx="49">
                  <c:v>41000</c:v>
                </c:pt>
                <c:pt idx="50">
                  <c:v>42000</c:v>
                </c:pt>
                <c:pt idx="51">
                  <c:v>43000</c:v>
                </c:pt>
                <c:pt idx="52">
                  <c:v>44000</c:v>
                </c:pt>
                <c:pt idx="53">
                  <c:v>45000</c:v>
                </c:pt>
                <c:pt idx="54">
                  <c:v>46000</c:v>
                </c:pt>
                <c:pt idx="55">
                  <c:v>47000</c:v>
                </c:pt>
                <c:pt idx="56">
                  <c:v>48000</c:v>
                </c:pt>
                <c:pt idx="57">
                  <c:v>49000</c:v>
                </c:pt>
                <c:pt idx="58">
                  <c:v>50000</c:v>
                </c:pt>
                <c:pt idx="59">
                  <c:v>51000</c:v>
                </c:pt>
                <c:pt idx="60">
                  <c:v>52000</c:v>
                </c:pt>
                <c:pt idx="61">
                  <c:v>53000</c:v>
                </c:pt>
                <c:pt idx="62">
                  <c:v>54000</c:v>
                </c:pt>
                <c:pt idx="63">
                  <c:v>55000</c:v>
                </c:pt>
                <c:pt idx="64">
                  <c:v>56000</c:v>
                </c:pt>
                <c:pt idx="65">
                  <c:v>57000</c:v>
                </c:pt>
                <c:pt idx="66">
                  <c:v>58000</c:v>
                </c:pt>
                <c:pt idx="67">
                  <c:v>59000</c:v>
                </c:pt>
                <c:pt idx="68">
                  <c:v>60000</c:v>
                </c:pt>
                <c:pt idx="69">
                  <c:v>61000</c:v>
                </c:pt>
                <c:pt idx="70">
                  <c:v>62000</c:v>
                </c:pt>
                <c:pt idx="71">
                  <c:v>63000</c:v>
                </c:pt>
                <c:pt idx="72">
                  <c:v>64000</c:v>
                </c:pt>
                <c:pt idx="73">
                  <c:v>65000</c:v>
                </c:pt>
                <c:pt idx="74">
                  <c:v>66000</c:v>
                </c:pt>
                <c:pt idx="75">
                  <c:v>67000</c:v>
                </c:pt>
                <c:pt idx="76">
                  <c:v>68000</c:v>
                </c:pt>
                <c:pt idx="77">
                  <c:v>69000</c:v>
                </c:pt>
                <c:pt idx="78">
                  <c:v>70000</c:v>
                </c:pt>
                <c:pt idx="79">
                  <c:v>71000</c:v>
                </c:pt>
                <c:pt idx="80">
                  <c:v>72000</c:v>
                </c:pt>
                <c:pt idx="81">
                  <c:v>73000</c:v>
                </c:pt>
                <c:pt idx="82">
                  <c:v>74000</c:v>
                </c:pt>
                <c:pt idx="83">
                  <c:v>75000</c:v>
                </c:pt>
                <c:pt idx="84">
                  <c:v>76000</c:v>
                </c:pt>
                <c:pt idx="85">
                  <c:v>77000</c:v>
                </c:pt>
                <c:pt idx="86">
                  <c:v>78000</c:v>
                </c:pt>
                <c:pt idx="87">
                  <c:v>79000</c:v>
                </c:pt>
                <c:pt idx="88">
                  <c:v>80000</c:v>
                </c:pt>
                <c:pt idx="89">
                  <c:v>81000</c:v>
                </c:pt>
                <c:pt idx="90">
                  <c:v>82000</c:v>
                </c:pt>
                <c:pt idx="91">
                  <c:v>83000</c:v>
                </c:pt>
                <c:pt idx="92">
                  <c:v>84000</c:v>
                </c:pt>
                <c:pt idx="93">
                  <c:v>85000</c:v>
                </c:pt>
                <c:pt idx="94">
                  <c:v>86000</c:v>
                </c:pt>
                <c:pt idx="95">
                  <c:v>87000</c:v>
                </c:pt>
                <c:pt idx="96">
                  <c:v>88000</c:v>
                </c:pt>
                <c:pt idx="97">
                  <c:v>89000</c:v>
                </c:pt>
                <c:pt idx="98">
                  <c:v>90000</c:v>
                </c:pt>
                <c:pt idx="99">
                  <c:v>91000</c:v>
                </c:pt>
                <c:pt idx="100">
                  <c:v>92000</c:v>
                </c:pt>
                <c:pt idx="101">
                  <c:v>93000</c:v>
                </c:pt>
                <c:pt idx="102">
                  <c:v>94000</c:v>
                </c:pt>
                <c:pt idx="103">
                  <c:v>95000</c:v>
                </c:pt>
                <c:pt idx="104">
                  <c:v>96000</c:v>
                </c:pt>
                <c:pt idx="105">
                  <c:v>97000</c:v>
                </c:pt>
                <c:pt idx="106">
                  <c:v>98000</c:v>
                </c:pt>
                <c:pt idx="107">
                  <c:v>99000</c:v>
                </c:pt>
                <c:pt idx="108">
                  <c:v>100000</c:v>
                </c:pt>
                <c:pt idx="109">
                  <c:v>101000</c:v>
                </c:pt>
                <c:pt idx="110">
                  <c:v>102000</c:v>
                </c:pt>
                <c:pt idx="111">
                  <c:v>103000</c:v>
                </c:pt>
                <c:pt idx="112">
                  <c:v>104000</c:v>
                </c:pt>
                <c:pt idx="113">
                  <c:v>105000</c:v>
                </c:pt>
                <c:pt idx="114">
                  <c:v>106000</c:v>
                </c:pt>
                <c:pt idx="115">
                  <c:v>107000</c:v>
                </c:pt>
                <c:pt idx="116">
                  <c:v>108000</c:v>
                </c:pt>
                <c:pt idx="117">
                  <c:v>109000</c:v>
                </c:pt>
                <c:pt idx="118">
                  <c:v>110000</c:v>
                </c:pt>
                <c:pt idx="119">
                  <c:v>111000</c:v>
                </c:pt>
                <c:pt idx="120">
                  <c:v>112000</c:v>
                </c:pt>
                <c:pt idx="121">
                  <c:v>113000</c:v>
                </c:pt>
                <c:pt idx="122">
                  <c:v>114000</c:v>
                </c:pt>
                <c:pt idx="123">
                  <c:v>115000</c:v>
                </c:pt>
                <c:pt idx="124">
                  <c:v>116000</c:v>
                </c:pt>
                <c:pt idx="125">
                  <c:v>117000</c:v>
                </c:pt>
                <c:pt idx="126">
                  <c:v>118000</c:v>
                </c:pt>
                <c:pt idx="127">
                  <c:v>119000</c:v>
                </c:pt>
                <c:pt idx="128">
                  <c:v>120000</c:v>
                </c:pt>
                <c:pt idx="129">
                  <c:v>121000</c:v>
                </c:pt>
                <c:pt idx="130">
                  <c:v>122000</c:v>
                </c:pt>
                <c:pt idx="131">
                  <c:v>123000</c:v>
                </c:pt>
                <c:pt idx="132">
                  <c:v>124000</c:v>
                </c:pt>
                <c:pt idx="133">
                  <c:v>125000</c:v>
                </c:pt>
                <c:pt idx="134">
                  <c:v>126000</c:v>
                </c:pt>
                <c:pt idx="135">
                  <c:v>127000</c:v>
                </c:pt>
                <c:pt idx="136">
                  <c:v>128000</c:v>
                </c:pt>
                <c:pt idx="137">
                  <c:v>129000</c:v>
                </c:pt>
                <c:pt idx="138">
                  <c:v>130000</c:v>
                </c:pt>
                <c:pt idx="139">
                  <c:v>131000</c:v>
                </c:pt>
                <c:pt idx="140">
                  <c:v>132000</c:v>
                </c:pt>
                <c:pt idx="141">
                  <c:v>133000</c:v>
                </c:pt>
                <c:pt idx="142">
                  <c:v>134000</c:v>
                </c:pt>
                <c:pt idx="143">
                  <c:v>135000</c:v>
                </c:pt>
                <c:pt idx="144">
                  <c:v>136000</c:v>
                </c:pt>
                <c:pt idx="145">
                  <c:v>137000</c:v>
                </c:pt>
                <c:pt idx="146">
                  <c:v>138000</c:v>
                </c:pt>
                <c:pt idx="147">
                  <c:v>139000</c:v>
                </c:pt>
                <c:pt idx="148">
                  <c:v>140000</c:v>
                </c:pt>
                <c:pt idx="149">
                  <c:v>141000</c:v>
                </c:pt>
                <c:pt idx="150">
                  <c:v>142000</c:v>
                </c:pt>
                <c:pt idx="151">
                  <c:v>143000</c:v>
                </c:pt>
                <c:pt idx="152">
                  <c:v>144000</c:v>
                </c:pt>
                <c:pt idx="153">
                  <c:v>145000</c:v>
                </c:pt>
                <c:pt idx="154">
                  <c:v>146000</c:v>
                </c:pt>
                <c:pt idx="155">
                  <c:v>147000</c:v>
                </c:pt>
                <c:pt idx="156">
                  <c:v>148000</c:v>
                </c:pt>
                <c:pt idx="157">
                  <c:v>149000</c:v>
                </c:pt>
                <c:pt idx="158">
                  <c:v>150000</c:v>
                </c:pt>
                <c:pt idx="159">
                  <c:v>151000</c:v>
                </c:pt>
                <c:pt idx="160">
                  <c:v>152000</c:v>
                </c:pt>
                <c:pt idx="161">
                  <c:v>153000</c:v>
                </c:pt>
                <c:pt idx="162">
                  <c:v>154000</c:v>
                </c:pt>
                <c:pt idx="163">
                  <c:v>155000</c:v>
                </c:pt>
                <c:pt idx="164">
                  <c:v>156000</c:v>
                </c:pt>
                <c:pt idx="165">
                  <c:v>157000</c:v>
                </c:pt>
                <c:pt idx="166">
                  <c:v>158000</c:v>
                </c:pt>
                <c:pt idx="167">
                  <c:v>159000</c:v>
                </c:pt>
                <c:pt idx="168">
                  <c:v>160000</c:v>
                </c:pt>
                <c:pt idx="169">
                  <c:v>161000</c:v>
                </c:pt>
                <c:pt idx="170">
                  <c:v>162000</c:v>
                </c:pt>
                <c:pt idx="171">
                  <c:v>163000</c:v>
                </c:pt>
                <c:pt idx="172">
                  <c:v>164000</c:v>
                </c:pt>
                <c:pt idx="173">
                  <c:v>165000</c:v>
                </c:pt>
                <c:pt idx="174">
                  <c:v>166000</c:v>
                </c:pt>
                <c:pt idx="175">
                  <c:v>167000</c:v>
                </c:pt>
                <c:pt idx="176">
                  <c:v>168000</c:v>
                </c:pt>
                <c:pt idx="177">
                  <c:v>169000</c:v>
                </c:pt>
                <c:pt idx="178">
                  <c:v>170000</c:v>
                </c:pt>
                <c:pt idx="179">
                  <c:v>171000</c:v>
                </c:pt>
                <c:pt idx="180">
                  <c:v>172000</c:v>
                </c:pt>
                <c:pt idx="181">
                  <c:v>173000</c:v>
                </c:pt>
                <c:pt idx="182">
                  <c:v>174000</c:v>
                </c:pt>
                <c:pt idx="183">
                  <c:v>175000</c:v>
                </c:pt>
                <c:pt idx="184">
                  <c:v>176000</c:v>
                </c:pt>
                <c:pt idx="185">
                  <c:v>177000</c:v>
                </c:pt>
                <c:pt idx="186">
                  <c:v>178000</c:v>
                </c:pt>
                <c:pt idx="187">
                  <c:v>179000</c:v>
                </c:pt>
                <c:pt idx="188">
                  <c:v>180000</c:v>
                </c:pt>
                <c:pt idx="189">
                  <c:v>181000</c:v>
                </c:pt>
                <c:pt idx="190">
                  <c:v>182000</c:v>
                </c:pt>
                <c:pt idx="191">
                  <c:v>183000</c:v>
                </c:pt>
                <c:pt idx="192">
                  <c:v>184000</c:v>
                </c:pt>
                <c:pt idx="193">
                  <c:v>185000</c:v>
                </c:pt>
                <c:pt idx="194">
                  <c:v>186000</c:v>
                </c:pt>
                <c:pt idx="195">
                  <c:v>187000</c:v>
                </c:pt>
                <c:pt idx="196">
                  <c:v>188000</c:v>
                </c:pt>
                <c:pt idx="197">
                  <c:v>189000</c:v>
                </c:pt>
                <c:pt idx="198">
                  <c:v>190000</c:v>
                </c:pt>
                <c:pt idx="199">
                  <c:v>191000</c:v>
                </c:pt>
                <c:pt idx="200">
                  <c:v>192000</c:v>
                </c:pt>
                <c:pt idx="201">
                  <c:v>193000</c:v>
                </c:pt>
                <c:pt idx="202">
                  <c:v>194000</c:v>
                </c:pt>
                <c:pt idx="203">
                  <c:v>195000</c:v>
                </c:pt>
                <c:pt idx="204">
                  <c:v>196000</c:v>
                </c:pt>
                <c:pt idx="205">
                  <c:v>197000</c:v>
                </c:pt>
              </c:numCache>
            </c:numRef>
          </c:xVal>
          <c:yVal>
            <c:numRef>
              <c:f>WIEN!$L$2:$L$207</c:f>
              <c:numCache>
                <c:formatCode>General</c:formatCode>
                <c:ptCount val="206"/>
                <c:pt idx="0">
                  <c:v>89.432784136499492</c:v>
                </c:pt>
                <c:pt idx="1">
                  <c:v>88.865642381837958</c:v>
                </c:pt>
                <c:pt idx="2">
                  <c:v>88.298648778711339</c:v>
                </c:pt>
                <c:pt idx="3">
                  <c:v>87.731877237677239</c:v>
                </c:pt>
                <c:pt idx="4">
                  <c:v>87.165401471455169</c:v>
                </c:pt>
                <c:pt idx="5">
                  <c:v>86.599294929667963</c:v>
                </c:pt>
                <c:pt idx="6">
                  <c:v>86.033630734169051</c:v>
                </c:pt>
                <c:pt idx="7">
                  <c:v>85.468481615097161</c:v>
                </c:pt>
                <c:pt idx="8">
                  <c:v>84.903919847797326</c:v>
                </c:pt>
                <c:pt idx="9">
                  <c:v>84.340017190743467</c:v>
                </c:pt>
                <c:pt idx="10">
                  <c:v>78.752541155658676</c:v>
                </c:pt>
                <c:pt idx="11">
                  <c:v>73.303925006442455</c:v>
                </c:pt>
                <c:pt idx="12">
                  <c:v>68.049468040732819</c:v>
                </c:pt>
                <c:pt idx="13">
                  <c:v>63.030571360692548</c:v>
                </c:pt>
                <c:pt idx="14">
                  <c:v>58.274093908207924</c:v>
                </c:pt>
                <c:pt idx="15">
                  <c:v>53.793497872604171</c:v>
                </c:pt>
                <c:pt idx="16">
                  <c:v>49.591099068830239</c:v>
                </c:pt>
                <c:pt idx="17">
                  <c:v>45.660744225796329</c:v>
                </c:pt>
                <c:pt idx="18">
                  <c:v>41.990409822780144</c:v>
                </c:pt>
                <c:pt idx="19">
                  <c:v>38.564432350320452</c:v>
                </c:pt>
                <c:pt idx="20">
                  <c:v>35.365259526084344</c:v>
                </c:pt>
                <c:pt idx="21">
                  <c:v>32.374729107268472</c:v>
                </c:pt>
                <c:pt idx="22">
                  <c:v>29.574941765765615</c:v>
                </c:pt>
                <c:pt idx="23">
                  <c:v>26.948814375881856</c:v>
                </c:pt>
                <c:pt idx="24">
                  <c:v>24.480397259162245</c:v>
                </c:pt>
                <c:pt idx="25">
                  <c:v>22.155025975817075</c:v>
                </c:pt>
                <c:pt idx="26">
                  <c:v>19.959362656092694</c:v>
                </c:pt>
                <c:pt idx="27">
                  <c:v>17.881367385041774</c:v>
                </c:pt>
                <c:pt idx="28">
                  <c:v>15.910228235377593</c:v>
                </c:pt>
                <c:pt idx="29">
                  <c:v>14.036269406085875</c:v>
                </c:pt>
                <c:pt idx="30">
                  <c:v>12.250850247197425</c:v>
                </c:pt>
                <c:pt idx="31">
                  <c:v>10.546263241140581</c:v>
                </c:pt>
                <c:pt idx="32">
                  <c:v>8.9156357829723589</c:v>
                </c:pt>
                <c:pt idx="33">
                  <c:v>7.3528384459754204</c:v>
                </c:pt>
                <c:pt idx="34">
                  <c:v>5.8524010169156755</c:v>
                </c:pt>
                <c:pt idx="35">
                  <c:v>4.4094367006415185</c:v>
                </c:pt>
                <c:pt idx="36">
                  <c:v>3.019574357568839</c:v>
                </c:pt>
                <c:pt idx="37">
                  <c:v>1.6788983316420116</c:v>
                </c:pt>
                <c:pt idx="38">
                  <c:v>0.3838952693844338</c:v>
                </c:pt>
                <c:pt idx="39">
                  <c:v>-0.86859273225120148</c:v>
                </c:pt>
                <c:pt idx="40">
                  <c:v>-2.0814093169324841</c:v>
                </c:pt>
                <c:pt idx="41">
                  <c:v>-3.2571200385372783</c:v>
                </c:pt>
                <c:pt idx="42">
                  <c:v>-4.3980441029179964</c:v>
                </c:pt>
                <c:pt idx="43">
                  <c:v>-5.506282221342504</c:v>
                </c:pt>
                <c:pt idx="44">
                  <c:v>-6.5837410589070195</c:v>
                </c:pt>
                <c:pt idx="45">
                  <c:v>-7.6321547065094641</c:v>
                </c:pt>
                <c:pt idx="46">
                  <c:v>-8.6531035537443</c:v>
                </c:pt>
                <c:pt idx="47">
                  <c:v>-9.6480308932948091</c:v>
                </c:pt>
                <c:pt idx="48">
                  <c:v>-10.61825754539054</c:v>
                </c:pt>
                <c:pt idx="49">
                  <c:v>-11.564994753628159</c:v>
                </c:pt>
                <c:pt idx="50">
                  <c:v>-12.489355570660363</c:v>
                </c:pt>
                <c:pt idx="51">
                  <c:v>-13.392364923585276</c:v>
                </c:pt>
                <c:pt idx="52">
                  <c:v>-14.274968523899318</c:v>
                </c:pt>
                <c:pt idx="53">
                  <c:v>-15.138040765203405</c:v>
                </c:pt>
                <c:pt idx="54">
                  <c:v>-15.982391733074582</c:v>
                </c:pt>
                <c:pt idx="55">
                  <c:v>-16.808773435269224</c:v>
                </c:pt>
                <c:pt idx="56">
                  <c:v>-17.617885346375665</c:v>
                </c:pt>
                <c:pt idx="57">
                  <c:v>-18.410379348891681</c:v>
                </c:pt>
                <c:pt idx="58">
                  <c:v>-19.186864142203358</c:v>
                </c:pt>
                <c:pt idx="59">
                  <c:v>-19.947909181861171</c:v>
                </c:pt>
                <c:pt idx="60">
                  <c:v>-20.694048203689658</c:v>
                </c:pt>
                <c:pt idx="61">
                  <c:v>-21.42578238046038</c:v>
                </c:pt>
                <c:pt idx="62">
                  <c:v>-22.143583152952719</c:v>
                </c:pt>
                <c:pt idx="63">
                  <c:v>-22.847894772103231</c:v>
                </c:pt>
                <c:pt idx="64">
                  <c:v>-23.539136584494312</c:v>
                </c:pt>
                <c:pt idx="65">
                  <c:v>-24.217705089552322</c:v>
                </c:pt>
                <c:pt idx="66">
                  <c:v>-24.883975793452905</c:v>
                </c:pt>
                <c:pt idx="67">
                  <c:v>-25.538304881785209</c:v>
                </c:pt>
                <c:pt idx="68">
                  <c:v>-26.18103073045166</c:v>
                </c:pt>
                <c:pt idx="69">
                  <c:v>-26.81247527202931</c:v>
                </c:pt>
                <c:pt idx="70">
                  <c:v>-27.432945232846929</c:v>
                </c:pt>
                <c:pt idx="71">
                  <c:v>-28.042733254301083</c:v>
                </c:pt>
                <c:pt idx="72">
                  <c:v>-28.642118910414855</c:v>
                </c:pt>
                <c:pt idx="73">
                  <c:v>-29.231369632306901</c:v>
                </c:pt>
                <c:pt idx="74">
                  <c:v>-29.810741549057322</c:v>
                </c:pt>
                <c:pt idx="75">
                  <c:v>-30.380480253425631</c:v>
                </c:pt>
                <c:pt idx="76">
                  <c:v>-30.940821499950982</c:v>
                </c:pt>
                <c:pt idx="77">
                  <c:v>-31.491991842159639</c:v>
                </c:pt>
                <c:pt idx="78">
                  <c:v>-32.034209214885067</c:v>
                </c:pt>
                <c:pt idx="79">
                  <c:v>-32.567683467071213</c:v>
                </c:pt>
                <c:pt idx="80">
                  <c:v>-33.092616849863127</c:v>
                </c:pt>
                <c:pt idx="81">
                  <c:v>-33.609204464288887</c:v>
                </c:pt>
                <c:pt idx="82">
                  <c:v>-34.117634672396015</c:v>
                </c:pt>
                <c:pt idx="83">
                  <c:v>-34.618089475297779</c:v>
                </c:pt>
                <c:pt idx="84">
                  <c:v>-35.110744861244306</c:v>
                </c:pt>
                <c:pt idx="85">
                  <c:v>-35.595771126509383</c:v>
                </c:pt>
                <c:pt idx="86">
                  <c:v>-36.073333171604581</c:v>
                </c:pt>
                <c:pt idx="87">
                  <c:v>-36.543590775086891</c:v>
                </c:pt>
                <c:pt idx="88">
                  <c:v>-37.006698846988407</c:v>
                </c:pt>
                <c:pt idx="89">
                  <c:v>-37.46280766371261</c:v>
                </c:pt>
                <c:pt idx="90">
                  <c:v>-37.912063086043311</c:v>
                </c:pt>
                <c:pt idx="91">
                  <c:v>-38.354606761769602</c:v>
                </c:pt>
                <c:pt idx="92">
                  <c:v>-38.790576314267234</c:v>
                </c:pt>
                <c:pt idx="93">
                  <c:v>-39.220105518261725</c:v>
                </c:pt>
                <c:pt idx="94">
                  <c:v>-39.643324463872403</c:v>
                </c:pt>
                <c:pt idx="95">
                  <c:v>-40.060359709935312</c:v>
                </c:pt>
                <c:pt idx="96">
                  <c:v>-40.471334427510271</c:v>
                </c:pt>
                <c:pt idx="97">
                  <c:v>-40.876368534384689</c:v>
                </c:pt>
                <c:pt idx="98">
                  <c:v>-41.275578821323826</c:v>
                </c:pt>
                <c:pt idx="99">
                  <c:v>-41.669079070731115</c:v>
                </c:pt>
                <c:pt idx="100">
                  <c:v>-42.056980168337027</c:v>
                </c:pt>
                <c:pt idx="101">
                  <c:v>-42.439390208466008</c:v>
                </c:pt>
                <c:pt idx="102">
                  <c:v>-42.816414593386646</c:v>
                </c:pt>
                <c:pt idx="103">
                  <c:v>-43.188156127204763</c:v>
                </c:pt>
                <c:pt idx="104">
                  <c:v>-43.554715104714774</c:v>
                </c:pt>
                <c:pt idx="105">
                  <c:v>-43.916189395588106</c:v>
                </c:pt>
                <c:pt idx="106">
                  <c:v>-44.272674524248991</c:v>
                </c:pt>
                <c:pt idx="107">
                  <c:v>-44.624263745746951</c:v>
                </c:pt>
                <c:pt idx="108">
                  <c:v>-44.971048117919942</c:v>
                </c:pt>
                <c:pt idx="109">
                  <c:v>-45.313116570105137</c:v>
                </c:pt>
                <c:pt idx="110">
                  <c:v>-45.650555968643062</c:v>
                </c:pt>
                <c:pt idx="111">
                  <c:v>-45.983451179391231</c:v>
                </c:pt>
                <c:pt idx="112">
                  <c:v>-46.311885127447589</c:v>
                </c:pt>
                <c:pt idx="113">
                  <c:v>-46.635938854272823</c:v>
                </c:pt>
                <c:pt idx="114">
                  <c:v>-46.955691572374022</c:v>
                </c:pt>
                <c:pt idx="115">
                  <c:v>-47.271220717709191</c:v>
                </c:pt>
                <c:pt idx="116">
                  <c:v>-47.582601999952793</c:v>
                </c:pt>
                <c:pt idx="117">
                  <c:v>-47.889909450753336</c:v>
                </c:pt>
                <c:pt idx="118">
                  <c:v>-48.193215470103894</c:v>
                </c:pt>
                <c:pt idx="119">
                  <c:v>-48.492590870934976</c:v>
                </c:pt>
                <c:pt idx="120">
                  <c:v>-48.78810492203354</c:v>
                </c:pt>
                <c:pt idx="121">
                  <c:v>-49.079825389380446</c:v>
                </c:pt>
                <c:pt idx="122">
                  <c:v>-49.367818575996459</c:v>
                </c:pt>
                <c:pt idx="123">
                  <c:v>-49.652149360371887</c:v>
                </c:pt>
                <c:pt idx="124">
                  <c:v>-49.932881233560181</c:v>
                </c:pt>
                <c:pt idx="125">
                  <c:v>-50.210076335001666</c:v>
                </c:pt>
                <c:pt idx="126">
                  <c:v>-50.483795487140476</c:v>
                </c:pt>
                <c:pt idx="127">
                  <c:v>-50.754098228896112</c:v>
                </c:pt>
                <c:pt idx="128">
                  <c:v>-51.021042848043912</c:v>
                </c:pt>
                <c:pt idx="129">
                  <c:v>-51.284686412557008</c:v>
                </c:pt>
                <c:pt idx="130">
                  <c:v>-51.545084800955529</c:v>
                </c:pt>
                <c:pt idx="131">
                  <c:v>-51.802292731709507</c:v>
                </c:pt>
                <c:pt idx="132">
                  <c:v>-52.056363791739393</c:v>
                </c:pt>
                <c:pt idx="133">
                  <c:v>-52.307350464045939</c:v>
                </c:pt>
                <c:pt idx="134">
                  <c:v>-52.555304154517316</c:v>
                </c:pt>
                <c:pt idx="135">
                  <c:v>-52.800275217936026</c:v>
                </c:pt>
                <c:pt idx="136">
                  <c:v>-53.042312983228314</c:v>
                </c:pt>
                <c:pt idx="137">
                  <c:v>-53.281465777978092</c:v>
                </c:pt>
                <c:pt idx="138">
                  <c:v>-53.51778095223974</c:v>
                </c:pt>
                <c:pt idx="139">
                  <c:v>-53.751304901674864</c:v>
                </c:pt>
                <c:pt idx="140">
                  <c:v>-53.982083090036042</c:v>
                </c:pt>
                <c:pt idx="141">
                  <c:v>-54.210160071026159</c:v>
                </c:pt>
                <c:pt idx="142">
                  <c:v>-54.435579509552092</c:v>
                </c:pt>
                <c:pt idx="143">
                  <c:v>-54.658384202398032</c:v>
                </c:pt>
                <c:pt idx="144">
                  <c:v>-54.878616098333445</c:v>
                </c:pt>
                <c:pt idx="145">
                  <c:v>-55.096316317681016</c:v>
                </c:pt>
                <c:pt idx="146">
                  <c:v>-55.311525171360799</c:v>
                </c:pt>
                <c:pt idx="147">
                  <c:v>-55.524282179425533</c:v>
                </c:pt>
                <c:pt idx="148">
                  <c:v>-55.734626089106158</c:v>
                </c:pt>
                <c:pt idx="149">
                  <c:v>-55.94259489238712</c:v>
                </c:pt>
                <c:pt idx="150">
                  <c:v>-56.148225843117814</c:v>
                </c:pt>
                <c:pt idx="151">
                  <c:v>-56.351555473683241</c:v>
                </c:pt>
                <c:pt idx="152">
                  <c:v>-56.552619611242385</c:v>
                </c:pt>
                <c:pt idx="153">
                  <c:v>-56.751453393551628</c:v>
                </c:pt>
                <c:pt idx="154">
                  <c:v>-56.948091284382677</c:v>
                </c:pt>
                <c:pt idx="155">
                  <c:v>-57.142567088547558</c:v>
                </c:pt>
                <c:pt idx="156">
                  <c:v>-57.334913966545706</c:v>
                </c:pt>
                <c:pt idx="157">
                  <c:v>-57.525164448839909</c:v>
                </c:pt>
                <c:pt idx="158">
                  <c:v>-57.713350449776016</c:v>
                </c:pt>
                <c:pt idx="159">
                  <c:v>-57.899503281152377</c:v>
                </c:pt>
                <c:pt idx="160">
                  <c:v>-58.083653665454563</c:v>
                </c:pt>
                <c:pt idx="161">
                  <c:v>-58.265831748760334</c:v>
                </c:pt>
                <c:pt idx="162">
                  <c:v>-58.446067113325341</c:v>
                </c:pt>
                <c:pt idx="163">
                  <c:v>-58.624388789861086</c:v>
                </c:pt>
                <c:pt idx="164">
                  <c:v>-58.800825269510447</c:v>
                </c:pt>
                <c:pt idx="165">
                  <c:v>-58.975404515530144</c:v>
                </c:pt>
                <c:pt idx="166">
                  <c:v>-59.14815397469043</c:v>
                </c:pt>
                <c:pt idx="167">
                  <c:v>-59.319100588395713</c:v>
                </c:pt>
                <c:pt idx="168">
                  <c:v>-59.4882708035382</c:v>
                </c:pt>
                <c:pt idx="169">
                  <c:v>-59.655690583087804</c:v>
                </c:pt>
                <c:pt idx="170">
                  <c:v>-59.821385416427773</c:v>
                </c:pt>
                <c:pt idx="171">
                  <c:v>-59.985380329443444</c:v>
                </c:pt>
                <c:pt idx="172">
                  <c:v>-60.14769989436779</c:v>
                </c:pt>
                <c:pt idx="173">
                  <c:v>-60.308368239393403</c:v>
                </c:pt>
                <c:pt idx="174">
                  <c:v>-60.467409058055026</c:v>
                </c:pt>
                <c:pt idx="175">
                  <c:v>-60.624845618389628</c:v>
                </c:pt>
                <c:pt idx="176">
                  <c:v>-60.78070077188012</c:v>
                </c:pt>
                <c:pt idx="177">
                  <c:v>-60.93499696218646</c:v>
                </c:pt>
                <c:pt idx="178">
                  <c:v>-61.087756233673524</c:v>
                </c:pt>
                <c:pt idx="179">
                  <c:v>-61.239000239735972</c:v>
                </c:pt>
                <c:pt idx="180">
                  <c:v>-61.388750250929753</c:v>
                </c:pt>
                <c:pt idx="181">
                  <c:v>-61.537027162912985</c:v>
                </c:pt>
                <c:pt idx="182">
                  <c:v>-61.683851504202075</c:v>
                </c:pt>
                <c:pt idx="183">
                  <c:v>-61.82924344374652</c:v>
                </c:pt>
                <c:pt idx="184">
                  <c:v>-61.973222798328109</c:v>
                </c:pt>
                <c:pt idx="185">
                  <c:v>-62.11580903978993</c:v>
                </c:pt>
                <c:pt idx="186">
                  <c:v>-62.257021302096668</c:v>
                </c:pt>
                <c:pt idx="187">
                  <c:v>-62.396878388233411</c:v>
                </c:pt>
                <c:pt idx="188">
                  <c:v>-62.535398776944923</c:v>
                </c:pt>
                <c:pt idx="189">
                  <c:v>-62.67260062932143</c:v>
                </c:pt>
                <c:pt idx="190">
                  <c:v>-62.808501795232054</c:v>
                </c:pt>
                <c:pt idx="191">
                  <c:v>-62.94311981961301</c:v>
                </c:pt>
                <c:pt idx="192">
                  <c:v>-63.076471948610923</c:v>
                </c:pt>
                <c:pt idx="193">
                  <c:v>-63.208575135587743</c:v>
                </c:pt>
                <c:pt idx="194">
                  <c:v>-63.339446046988868</c:v>
                </c:pt>
                <c:pt idx="195">
                  <c:v>-63.46910106807821</c:v>
                </c:pt>
                <c:pt idx="196">
                  <c:v>-63.597556308543986</c:v>
                </c:pt>
                <c:pt idx="197">
                  <c:v>-63.724827607978376</c:v>
                </c:pt>
                <c:pt idx="198">
                  <c:v>-63.850930541233652</c:v>
                </c:pt>
                <c:pt idx="199">
                  <c:v>-63.975880423658758</c:v>
                </c:pt>
                <c:pt idx="200">
                  <c:v>-64.099692316216959</c:v>
                </c:pt>
                <c:pt idx="201">
                  <c:v>-64.222381030492073</c:v>
                </c:pt>
                <c:pt idx="202">
                  <c:v>-64.343961133580152</c:v>
                </c:pt>
                <c:pt idx="203">
                  <c:v>-64.464446952874013</c:v>
                </c:pt>
                <c:pt idx="204">
                  <c:v>-64.583852580742104</c:v>
                </c:pt>
                <c:pt idx="205">
                  <c:v>-64.702191879102259</c:v>
                </c:pt>
              </c:numCache>
            </c:numRef>
          </c:yVal>
          <c:smooth val="1"/>
        </c:ser>
        <c:dLbls/>
        <c:axId val="101116544"/>
        <c:axId val="101257600"/>
      </c:scatterChart>
      <c:valAx>
        <c:axId val="101116544"/>
        <c:scaling>
          <c:logBase val="10"/>
          <c:orientation val="minMax"/>
        </c:scaling>
        <c:axPos val="b"/>
        <c:numFmt formatCode="General" sourceLinked="1"/>
        <c:tickLblPos val="nextTo"/>
        <c:crossAx val="101257600"/>
        <c:crosses val="autoZero"/>
        <c:crossBetween val="midCat"/>
      </c:valAx>
      <c:valAx>
        <c:axId val="101257600"/>
        <c:scaling>
          <c:orientation val="minMax"/>
        </c:scaling>
        <c:axPos val="l"/>
        <c:majorGridlines/>
        <c:numFmt formatCode="General" sourceLinked="1"/>
        <c:tickLblPos val="nextTo"/>
        <c:crossAx val="10111654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'WIEN-TINA'!$C$1</c:f>
              <c:strCache>
                <c:ptCount val="1"/>
                <c:pt idx="0">
                  <c:v>Vout-phase</c:v>
                </c:pt>
              </c:strCache>
            </c:strRef>
          </c:tx>
          <c:spPr>
            <a:ln w="28575">
              <a:noFill/>
            </a:ln>
          </c:spPr>
          <c:xVal>
            <c:numRef>
              <c:f>'WIEN-TINA'!$A$2:$A$102</c:f>
              <c:numCache>
                <c:formatCode>General</c:formatCode>
                <c:ptCount val="101"/>
                <c:pt idx="0">
                  <c:v>1</c:v>
                </c:pt>
                <c:pt idx="1">
                  <c:v>1.1481536214968799</c:v>
                </c:pt>
                <c:pt idx="2">
                  <c:v>1.3182567385564099</c:v>
                </c:pt>
                <c:pt idx="3">
                  <c:v>1.51356124843621</c:v>
                </c:pt>
                <c:pt idx="4">
                  <c:v>1.73780082874938</c:v>
                </c:pt>
                <c:pt idx="5">
                  <c:v>1.99526231496888</c:v>
                </c:pt>
                <c:pt idx="6">
                  <c:v>2.29086765276777</c:v>
                </c:pt>
                <c:pt idx="7">
                  <c:v>2.63026799189538</c:v>
                </c:pt>
                <c:pt idx="8">
                  <c:v>3.0199517204020201</c:v>
                </c:pt>
                <c:pt idx="9">
                  <c:v>3.4673685045253202</c:v>
                </c:pt>
                <c:pt idx="10">
                  <c:v>3.98107170553497</c:v>
                </c:pt>
                <c:pt idx="11">
                  <c:v>4.5708818961487498</c:v>
                </c:pt>
                <c:pt idx="12">
                  <c:v>5.2480746024977298</c:v>
                </c:pt>
                <c:pt idx="13">
                  <c:v>6.0255958607435796</c:v>
                </c:pt>
                <c:pt idx="14">
                  <c:v>6.9183097091893604</c:v>
                </c:pt>
                <c:pt idx="15">
                  <c:v>7.9432823472428096</c:v>
                </c:pt>
                <c:pt idx="16">
                  <c:v>9.1201083935591001</c:v>
                </c:pt>
                <c:pt idx="17">
                  <c:v>10.471285480509</c:v>
                </c:pt>
                <c:pt idx="18">
                  <c:v>12.022644346174101</c:v>
                </c:pt>
                <c:pt idx="19">
                  <c:v>13.8038426460288</c:v>
                </c:pt>
                <c:pt idx="20">
                  <c:v>15.848931924611099</c:v>
                </c:pt>
                <c:pt idx="21">
                  <c:v>18.197008586099798</c:v>
                </c:pt>
                <c:pt idx="22">
                  <c:v>20.8929613085404</c:v>
                </c:pt>
                <c:pt idx="23">
                  <c:v>23.9883291901949</c:v>
                </c:pt>
                <c:pt idx="24">
                  <c:v>27.542287033381701</c:v>
                </c:pt>
                <c:pt idx="25">
                  <c:v>31.6227766016838</c:v>
                </c:pt>
                <c:pt idx="26">
                  <c:v>36.307805477010099</c:v>
                </c:pt>
                <c:pt idx="27">
                  <c:v>41.686938347033497</c:v>
                </c:pt>
                <c:pt idx="28">
                  <c:v>47.863009232263799</c:v>
                </c:pt>
                <c:pt idx="29">
                  <c:v>54.954087385762499</c:v>
                </c:pt>
                <c:pt idx="30">
                  <c:v>63.0957344480193</c:v>
                </c:pt>
                <c:pt idx="31">
                  <c:v>72.443596007498996</c:v>
                </c:pt>
                <c:pt idx="32">
                  <c:v>83.176377110266998</c:v>
                </c:pt>
                <c:pt idx="33">
                  <c:v>95.499258602143499</c:v>
                </c:pt>
                <c:pt idx="34">
                  <c:v>109.647819614319</c:v>
                </c:pt>
                <c:pt idx="35">
                  <c:v>125.89254117941699</c:v>
                </c:pt>
                <c:pt idx="36">
                  <c:v>144.54397707459299</c:v>
                </c:pt>
                <c:pt idx="37">
                  <c:v>165.95869074375599</c:v>
                </c:pt>
                <c:pt idx="38">
                  <c:v>190.54607179632501</c:v>
                </c:pt>
                <c:pt idx="39">
                  <c:v>218.77616239495501</c:v>
                </c:pt>
                <c:pt idx="40">
                  <c:v>251.188643150958</c:v>
                </c:pt>
                <c:pt idx="41">
                  <c:v>288.40315031265999</c:v>
                </c:pt>
                <c:pt idx="42">
                  <c:v>331.13112148259103</c:v>
                </c:pt>
                <c:pt idx="43">
                  <c:v>380.189396320561</c:v>
                </c:pt>
                <c:pt idx="44">
                  <c:v>436.51583224016599</c:v>
                </c:pt>
                <c:pt idx="45">
                  <c:v>501.18723362727201</c:v>
                </c:pt>
                <c:pt idx="46">
                  <c:v>575.43993733715604</c:v>
                </c:pt>
                <c:pt idx="47">
                  <c:v>660.69344800759598</c:v>
                </c:pt>
                <c:pt idx="48">
                  <c:v>758.57757502918298</c:v>
                </c:pt>
                <c:pt idx="49">
                  <c:v>870.96358995608</c:v>
                </c:pt>
                <c:pt idx="50">
                  <c:v>1000</c:v>
                </c:pt>
                <c:pt idx="51">
                  <c:v>1148.1536214968801</c:v>
                </c:pt>
                <c:pt idx="52">
                  <c:v>1318.25673855641</c:v>
                </c:pt>
                <c:pt idx="53">
                  <c:v>1513.56124843621</c:v>
                </c:pt>
                <c:pt idx="54">
                  <c:v>1737.8008287493799</c:v>
                </c:pt>
                <c:pt idx="55">
                  <c:v>1995.26231496888</c:v>
                </c:pt>
                <c:pt idx="56">
                  <c:v>2290.8676527677699</c:v>
                </c:pt>
                <c:pt idx="57">
                  <c:v>2630.26799189538</c:v>
                </c:pt>
                <c:pt idx="58">
                  <c:v>3019.9517204020199</c:v>
                </c:pt>
                <c:pt idx="59">
                  <c:v>3467.3685045253201</c:v>
                </c:pt>
                <c:pt idx="60">
                  <c:v>3981.0717055349701</c:v>
                </c:pt>
                <c:pt idx="61">
                  <c:v>4570.8818961487405</c:v>
                </c:pt>
                <c:pt idx="62">
                  <c:v>5248.0746024977298</c:v>
                </c:pt>
                <c:pt idx="63">
                  <c:v>6025.5958607435696</c:v>
                </c:pt>
                <c:pt idx="64">
                  <c:v>6918.3097091893496</c:v>
                </c:pt>
                <c:pt idx="65">
                  <c:v>7943.2823472428199</c:v>
                </c:pt>
                <c:pt idx="66">
                  <c:v>9120.1083935590905</c:v>
                </c:pt>
                <c:pt idx="67">
                  <c:v>10471.285480508999</c:v>
                </c:pt>
                <c:pt idx="68">
                  <c:v>12022.6443461741</c:v>
                </c:pt>
                <c:pt idx="69">
                  <c:v>13803.842646028799</c:v>
                </c:pt>
                <c:pt idx="70">
                  <c:v>15848.931924611201</c:v>
                </c:pt>
                <c:pt idx="71">
                  <c:v>18197.008586099801</c:v>
                </c:pt>
                <c:pt idx="72">
                  <c:v>20892.961308540402</c:v>
                </c:pt>
                <c:pt idx="73">
                  <c:v>23988.329190194901</c:v>
                </c:pt>
                <c:pt idx="74">
                  <c:v>27542.287033381599</c:v>
                </c:pt>
                <c:pt idx="75">
                  <c:v>31622.7766016838</c:v>
                </c:pt>
                <c:pt idx="76">
                  <c:v>36307.805477010101</c:v>
                </c:pt>
                <c:pt idx="77">
                  <c:v>41686.938347033501</c:v>
                </c:pt>
                <c:pt idx="78">
                  <c:v>47863.009232263801</c:v>
                </c:pt>
                <c:pt idx="79">
                  <c:v>54954.087385762497</c:v>
                </c:pt>
                <c:pt idx="80">
                  <c:v>63095.734448019299</c:v>
                </c:pt>
                <c:pt idx="81">
                  <c:v>72443.596007498898</c:v>
                </c:pt>
                <c:pt idx="82">
                  <c:v>83176.377110267</c:v>
                </c:pt>
                <c:pt idx="83">
                  <c:v>95499.258602143396</c:v>
                </c:pt>
                <c:pt idx="84">
                  <c:v>109647.819614319</c:v>
                </c:pt>
                <c:pt idx="85">
                  <c:v>125892.54117941701</c:v>
                </c:pt>
                <c:pt idx="86">
                  <c:v>144543.97707459301</c:v>
                </c:pt>
                <c:pt idx="87">
                  <c:v>165958.69074375599</c:v>
                </c:pt>
                <c:pt idx="88">
                  <c:v>190546.07179632501</c:v>
                </c:pt>
                <c:pt idx="89">
                  <c:v>218776.162394955</c:v>
                </c:pt>
                <c:pt idx="90">
                  <c:v>251188.643150958</c:v>
                </c:pt>
                <c:pt idx="91">
                  <c:v>288403.15031265997</c:v>
                </c:pt>
                <c:pt idx="92">
                  <c:v>331131.12148258998</c:v>
                </c:pt>
                <c:pt idx="93">
                  <c:v>380189.39632056101</c:v>
                </c:pt>
                <c:pt idx="94">
                  <c:v>436515.83224016603</c:v>
                </c:pt>
                <c:pt idx="95">
                  <c:v>501187.233627273</c:v>
                </c:pt>
                <c:pt idx="96">
                  <c:v>575439.93733715604</c:v>
                </c:pt>
                <c:pt idx="97">
                  <c:v>660693.44800759596</c:v>
                </c:pt>
                <c:pt idx="98">
                  <c:v>758577.57502918201</c:v>
                </c:pt>
                <c:pt idx="99">
                  <c:v>870963.58995607996</c:v>
                </c:pt>
                <c:pt idx="100">
                  <c:v>1000000</c:v>
                </c:pt>
              </c:numCache>
            </c:numRef>
          </c:xVal>
          <c:yVal>
            <c:numRef>
              <c:f>'WIEN-TINA'!$C$2:$C$102</c:f>
              <c:numCache>
                <c:formatCode>General</c:formatCode>
                <c:ptCount val="101"/>
                <c:pt idx="0">
                  <c:v>1.5701742915029699</c:v>
                </c:pt>
                <c:pt idx="1">
                  <c:v>1.5700821347413201</c:v>
                </c:pt>
                <c:pt idx="2">
                  <c:v>1.56997632463172</c:v>
                </c:pt>
                <c:pt idx="3">
                  <c:v>1.56985483838638</c:v>
                </c:pt>
                <c:pt idx="4">
                  <c:v>1.56971535353682</c:v>
                </c:pt>
                <c:pt idx="5">
                  <c:v>1.5695552035364699</c:v>
                </c:pt>
                <c:pt idx="6">
                  <c:v>1.5693713267862499</c:v>
                </c:pt>
                <c:pt idx="7">
                  <c:v>1.5691602081092999</c:v>
                </c:pt>
                <c:pt idx="8">
                  <c:v>1.5689178115564699</c:v>
                </c:pt>
                <c:pt idx="9">
                  <c:v>1.56863950325914</c:v>
                </c:pt>
                <c:pt idx="10">
                  <c:v>1.56831996285611</c:v>
                </c:pt>
                <c:pt idx="11">
                  <c:v>1.5679530818035601</c:v>
                </c:pt>
                <c:pt idx="12">
                  <c:v>1.5675318466277</c:v>
                </c:pt>
                <c:pt idx="13">
                  <c:v>1.5670482048935399</c:v>
                </c:pt>
                <c:pt idx="14">
                  <c:v>1.56649291133571</c:v>
                </c:pt>
                <c:pt idx="15">
                  <c:v>1.5658553512220801</c:v>
                </c:pt>
                <c:pt idx="16">
                  <c:v>1.5651233375921201</c:v>
                </c:pt>
                <c:pt idx="17">
                  <c:v>1.56428287852204</c:v>
                </c:pt>
                <c:pt idx="18">
                  <c:v>1.56331791001033</c:v>
                </c:pt>
                <c:pt idx="19">
                  <c:v>1.5622099894419601</c:v>
                </c:pt>
                <c:pt idx="20">
                  <c:v>1.5609379438693001</c:v>
                </c:pt>
                <c:pt idx="21">
                  <c:v>1.5594774665342901</c:v>
                </c:pt>
                <c:pt idx="22">
                  <c:v>1.5578006541429099</c:v>
                </c:pt>
                <c:pt idx="23">
                  <c:v>1.5558754763860401</c:v>
                </c:pt>
                <c:pt idx="24">
                  <c:v>1.5536651680790601</c:v>
                </c:pt>
                <c:pt idx="25">
                  <c:v>1.5511275330773899</c:v>
                </c:pt>
                <c:pt idx="26">
                  <c:v>1.5482141478362399</c:v>
                </c:pt>
                <c:pt idx="27">
                  <c:v>1.5448694511664001</c:v>
                </c:pt>
                <c:pt idx="28">
                  <c:v>1.54102970547047</c:v>
                </c:pt>
                <c:pt idx="29">
                  <c:v>1.5366218136584999</c:v>
                </c:pt>
                <c:pt idx="30">
                  <c:v>1.53156197524926</c:v>
                </c:pt>
                <c:pt idx="31">
                  <c:v>1.5257541652011199</c:v>
                </c:pt>
                <c:pt idx="32">
                  <c:v>1.51908842030433</c:v>
                </c:pt>
                <c:pt idx="33">
                  <c:v>1.51143892130068</c:v>
                </c:pt>
                <c:pt idx="34">
                  <c:v>1.50266186547742</c:v>
                </c:pt>
                <c:pt idx="35">
                  <c:v>1.4925931360903999</c:v>
                </c:pt>
                <c:pt idx="36">
                  <c:v>1.4810457942148201</c:v>
                </c:pt>
                <c:pt idx="37">
                  <c:v>1.4678074492364399</c:v>
                </c:pt>
                <c:pt idx="38">
                  <c:v>1.45263761140273</c:v>
                </c:pt>
                <c:pt idx="39">
                  <c:v>1.4352652006823701</c:v>
                </c:pt>
                <c:pt idx="40">
                  <c:v>1.4153864895769499</c:v>
                </c:pt>
                <c:pt idx="41">
                  <c:v>1.3926639038300901</c:v>
                </c:pt>
                <c:pt idx="42">
                  <c:v>1.3667263039805</c:v>
                </c:pt>
                <c:pt idx="43">
                  <c:v>1.33717162689697</c:v>
                </c:pt>
                <c:pt idx="44">
                  <c:v>1.3035730693210601</c:v>
                </c:pt>
                <c:pt idx="45">
                  <c:v>1.26549030233542</c:v>
                </c:pt>
                <c:pt idx="46">
                  <c:v>1.22248741542622</c:v>
                </c:pt>
                <c:pt idx="47">
                  <c:v>1.17415921025193</c:v>
                </c:pt>
                <c:pt idx="48">
                  <c:v>1.12016679669026</c:v>
                </c:pt>
                <c:pt idx="49">
                  <c:v>1.0602818117014601</c:v>
                </c:pt>
                <c:pt idx="50">
                  <c:v>0.99443569243461505</c:v>
                </c:pt>
                <c:pt idx="51">
                  <c:v>0.92276641918509394</c:v>
                </c:pt>
                <c:pt idx="52">
                  <c:v>0.84565101513518903</c:v>
                </c:pt>
                <c:pt idx="53">
                  <c:v>0.763709987278266</c:v>
                </c:pt>
                <c:pt idx="54">
                  <c:v>0.67777249816241802</c:v>
                </c:pt>
                <c:pt idx="55">
                  <c:v>0.588799837685414</c:v>
                </c:pt>
                <c:pt idx="56">
                  <c:v>0.497777864221223</c:v>
                </c:pt>
                <c:pt idx="57">
                  <c:v>0.40560100433949697</c:v>
                </c:pt>
                <c:pt idx="58">
                  <c:v>0.312974918725763</c:v>
                </c:pt>
                <c:pt idx="59">
                  <c:v>0.22035957304217199</c:v>
                </c:pt>
                <c:pt idx="60">
                  <c:v>0.12796235237883</c:v>
                </c:pt>
                <c:pt idx="61">
                  <c:v>3.5778226695992198E-2</c:v>
                </c:pt>
                <c:pt idx="62">
                  <c:v>-5.6334448318500797E-2</c:v>
                </c:pt>
                <c:pt idx="63">
                  <c:v>-0.14855725113562601</c:v>
                </c:pt>
                <c:pt idx="64">
                  <c:v>-0.24100922449926199</c:v>
                </c:pt>
                <c:pt idx="65">
                  <c:v>-0.33365353568447897</c:v>
                </c:pt>
                <c:pt idx="66">
                  <c:v>-0.42622839895759601</c:v>
                </c:pt>
                <c:pt idx="67">
                  <c:v>-0.51821663020091802</c:v>
                </c:pt>
                <c:pt idx="68">
                  <c:v>-0.60886384106234903</c:v>
                </c:pt>
                <c:pt idx="69">
                  <c:v>-0.69724569969422201</c:v>
                </c:pt>
                <c:pt idx="70">
                  <c:v>-0.78237164779760904</c:v>
                </c:pt>
                <c:pt idx="71">
                  <c:v>-0.863301363676099</c:v>
                </c:pt>
                <c:pt idx="72">
                  <c:v>-0.939247012539417</c:v>
                </c:pt>
                <c:pt idx="73">
                  <c:v>-1.0096409033181899</c:v>
                </c:pt>
                <c:pt idx="74">
                  <c:v>-1.0741609397787699</c:v>
                </c:pt>
                <c:pt idx="75">
                  <c:v>-1.1327187605507401</c:v>
                </c:pt>
                <c:pt idx="76">
                  <c:v>-1.1854228825127899</c:v>
                </c:pt>
                <c:pt idx="77">
                  <c:v>-1.2325305105712701</c:v>
                </c:pt>
                <c:pt idx="78">
                  <c:v>-1.2743988893309399</c:v>
                </c:pt>
                <c:pt idx="79">
                  <c:v>-1.3114428217657399</c:v>
                </c:pt>
                <c:pt idx="80">
                  <c:v>-1.3441011659551501</c:v>
                </c:pt>
                <c:pt idx="81">
                  <c:v>-1.3728125229444099</c:v>
                </c:pt>
                <c:pt idx="82">
                  <c:v>-1.39799894422115</c:v>
                </c:pt>
                <c:pt idx="83">
                  <c:v>-1.4200559824421699</c:v>
                </c:pt>
                <c:pt idx="84">
                  <c:v>-1.4393474169845699</c:v>
                </c:pt>
                <c:pt idx="85">
                  <c:v>-1.45620323022595</c:v>
                </c:pt>
                <c:pt idx="86">
                  <c:v>-1.4709197226718</c:v>
                </c:pt>
                <c:pt idx="87">
                  <c:v>-1.4837609497294999</c:v>
                </c:pt>
                <c:pt idx="88">
                  <c:v>-1.4949609065307601</c:v>
                </c:pt>
                <c:pt idx="89">
                  <c:v>-1.5047260737597601</c:v>
                </c:pt>
                <c:pt idx="90">
                  <c:v>-1.5132380732556501</c:v>
                </c:pt>
                <c:pt idx="91">
                  <c:v>-1.52065627742267</c:v>
                </c:pt>
                <c:pt idx="92">
                  <c:v>-1.5271202813298199</c:v>
                </c:pt>
                <c:pt idx="93">
                  <c:v>-1.53275218934527</c:v>
                </c:pt>
                <c:pt idx="94">
                  <c:v>-1.5376586958337799</c:v>
                </c:pt>
                <c:pt idx="95">
                  <c:v>-1.5419329567061599</c:v>
                </c:pt>
                <c:pt idx="96">
                  <c:v>-1.5456562589043501</c:v>
                </c:pt>
                <c:pt idx="97">
                  <c:v>-1.54889950063106</c:v>
                </c:pt>
                <c:pt idx="98">
                  <c:v>-1.55172449792362</c:v>
                </c:pt>
                <c:pt idx="99">
                  <c:v>-1.55418513412291</c:v>
                </c:pt>
                <c:pt idx="100">
                  <c:v>-1.5563283686254099</c:v>
                </c:pt>
              </c:numCache>
            </c:numRef>
          </c:yVal>
        </c:ser>
        <c:axId val="59612160"/>
        <c:axId val="59610624"/>
      </c:scatterChart>
      <c:valAx>
        <c:axId val="59612160"/>
        <c:scaling>
          <c:logBase val="10"/>
          <c:orientation val="minMax"/>
        </c:scaling>
        <c:axPos val="b"/>
        <c:numFmt formatCode="General" sourceLinked="1"/>
        <c:tickLblPos val="nextTo"/>
        <c:crossAx val="59610624"/>
        <c:crosses val="autoZero"/>
        <c:crossBetween val="midCat"/>
      </c:valAx>
      <c:valAx>
        <c:axId val="59610624"/>
        <c:scaling>
          <c:orientation val="minMax"/>
        </c:scaling>
        <c:axPos val="l"/>
        <c:majorGridlines/>
        <c:numFmt formatCode="General" sourceLinked="1"/>
        <c:tickLblPos val="nextTo"/>
        <c:crossAx val="596121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'WIEN-TINA'!$B$1</c:f>
              <c:strCache>
                <c:ptCount val="1"/>
                <c:pt idx="0">
                  <c:v>Vout-abs</c:v>
                </c:pt>
              </c:strCache>
            </c:strRef>
          </c:tx>
          <c:spPr>
            <a:ln w="28575">
              <a:noFill/>
            </a:ln>
          </c:spPr>
          <c:xVal>
            <c:numRef>
              <c:f>'WIEN-TINA'!$A$2:$A$102</c:f>
              <c:numCache>
                <c:formatCode>General</c:formatCode>
                <c:ptCount val="101"/>
                <c:pt idx="0">
                  <c:v>1</c:v>
                </c:pt>
                <c:pt idx="1">
                  <c:v>1.1481536214968799</c:v>
                </c:pt>
                <c:pt idx="2">
                  <c:v>1.3182567385564099</c:v>
                </c:pt>
                <c:pt idx="3">
                  <c:v>1.51356124843621</c:v>
                </c:pt>
                <c:pt idx="4">
                  <c:v>1.73780082874938</c:v>
                </c:pt>
                <c:pt idx="5">
                  <c:v>1.99526231496888</c:v>
                </c:pt>
                <c:pt idx="6">
                  <c:v>2.29086765276777</c:v>
                </c:pt>
                <c:pt idx="7">
                  <c:v>2.63026799189538</c:v>
                </c:pt>
                <c:pt idx="8">
                  <c:v>3.0199517204020201</c:v>
                </c:pt>
                <c:pt idx="9">
                  <c:v>3.4673685045253202</c:v>
                </c:pt>
                <c:pt idx="10">
                  <c:v>3.98107170553497</c:v>
                </c:pt>
                <c:pt idx="11">
                  <c:v>4.5708818961487498</c:v>
                </c:pt>
                <c:pt idx="12">
                  <c:v>5.2480746024977298</c:v>
                </c:pt>
                <c:pt idx="13">
                  <c:v>6.0255958607435796</c:v>
                </c:pt>
                <c:pt idx="14">
                  <c:v>6.9183097091893604</c:v>
                </c:pt>
                <c:pt idx="15">
                  <c:v>7.9432823472428096</c:v>
                </c:pt>
                <c:pt idx="16">
                  <c:v>9.1201083935591001</c:v>
                </c:pt>
                <c:pt idx="17">
                  <c:v>10.471285480509</c:v>
                </c:pt>
                <c:pt idx="18">
                  <c:v>12.022644346174101</c:v>
                </c:pt>
                <c:pt idx="19">
                  <c:v>13.8038426460288</c:v>
                </c:pt>
                <c:pt idx="20">
                  <c:v>15.848931924611099</c:v>
                </c:pt>
                <c:pt idx="21">
                  <c:v>18.197008586099798</c:v>
                </c:pt>
                <c:pt idx="22">
                  <c:v>20.8929613085404</c:v>
                </c:pt>
                <c:pt idx="23">
                  <c:v>23.9883291901949</c:v>
                </c:pt>
                <c:pt idx="24">
                  <c:v>27.542287033381701</c:v>
                </c:pt>
                <c:pt idx="25">
                  <c:v>31.6227766016838</c:v>
                </c:pt>
                <c:pt idx="26">
                  <c:v>36.307805477010099</c:v>
                </c:pt>
                <c:pt idx="27">
                  <c:v>41.686938347033497</c:v>
                </c:pt>
                <c:pt idx="28">
                  <c:v>47.863009232263799</c:v>
                </c:pt>
                <c:pt idx="29">
                  <c:v>54.954087385762499</c:v>
                </c:pt>
                <c:pt idx="30">
                  <c:v>63.0957344480193</c:v>
                </c:pt>
                <c:pt idx="31">
                  <c:v>72.443596007498996</c:v>
                </c:pt>
                <c:pt idx="32">
                  <c:v>83.176377110266998</c:v>
                </c:pt>
                <c:pt idx="33">
                  <c:v>95.499258602143499</c:v>
                </c:pt>
                <c:pt idx="34">
                  <c:v>109.647819614319</c:v>
                </c:pt>
                <c:pt idx="35">
                  <c:v>125.89254117941699</c:v>
                </c:pt>
                <c:pt idx="36">
                  <c:v>144.54397707459299</c:v>
                </c:pt>
                <c:pt idx="37">
                  <c:v>165.95869074375599</c:v>
                </c:pt>
                <c:pt idx="38">
                  <c:v>190.54607179632501</c:v>
                </c:pt>
                <c:pt idx="39">
                  <c:v>218.77616239495501</c:v>
                </c:pt>
                <c:pt idx="40">
                  <c:v>251.188643150958</c:v>
                </c:pt>
                <c:pt idx="41">
                  <c:v>288.40315031265999</c:v>
                </c:pt>
                <c:pt idx="42">
                  <c:v>331.13112148259103</c:v>
                </c:pt>
                <c:pt idx="43">
                  <c:v>380.189396320561</c:v>
                </c:pt>
                <c:pt idx="44">
                  <c:v>436.51583224016599</c:v>
                </c:pt>
                <c:pt idx="45">
                  <c:v>501.18723362727201</c:v>
                </c:pt>
                <c:pt idx="46">
                  <c:v>575.43993733715604</c:v>
                </c:pt>
                <c:pt idx="47">
                  <c:v>660.69344800759598</c:v>
                </c:pt>
                <c:pt idx="48">
                  <c:v>758.57757502918298</c:v>
                </c:pt>
                <c:pt idx="49">
                  <c:v>870.96358995608</c:v>
                </c:pt>
                <c:pt idx="50">
                  <c:v>1000</c:v>
                </c:pt>
                <c:pt idx="51">
                  <c:v>1148.1536214968801</c:v>
                </c:pt>
                <c:pt idx="52">
                  <c:v>1318.25673855641</c:v>
                </c:pt>
                <c:pt idx="53">
                  <c:v>1513.56124843621</c:v>
                </c:pt>
                <c:pt idx="54">
                  <c:v>1737.8008287493799</c:v>
                </c:pt>
                <c:pt idx="55">
                  <c:v>1995.26231496888</c:v>
                </c:pt>
                <c:pt idx="56">
                  <c:v>2290.8676527677699</c:v>
                </c:pt>
                <c:pt idx="57">
                  <c:v>2630.26799189538</c:v>
                </c:pt>
                <c:pt idx="58">
                  <c:v>3019.9517204020199</c:v>
                </c:pt>
                <c:pt idx="59">
                  <c:v>3467.3685045253201</c:v>
                </c:pt>
                <c:pt idx="60">
                  <c:v>3981.0717055349701</c:v>
                </c:pt>
                <c:pt idx="61">
                  <c:v>4570.8818961487405</c:v>
                </c:pt>
                <c:pt idx="62">
                  <c:v>5248.0746024977298</c:v>
                </c:pt>
                <c:pt idx="63">
                  <c:v>6025.5958607435696</c:v>
                </c:pt>
                <c:pt idx="64">
                  <c:v>6918.3097091893496</c:v>
                </c:pt>
                <c:pt idx="65">
                  <c:v>7943.2823472428199</c:v>
                </c:pt>
                <c:pt idx="66">
                  <c:v>9120.1083935590905</c:v>
                </c:pt>
                <c:pt idx="67">
                  <c:v>10471.285480508999</c:v>
                </c:pt>
                <c:pt idx="68">
                  <c:v>12022.6443461741</c:v>
                </c:pt>
                <c:pt idx="69">
                  <c:v>13803.842646028799</c:v>
                </c:pt>
                <c:pt idx="70">
                  <c:v>15848.931924611201</c:v>
                </c:pt>
                <c:pt idx="71">
                  <c:v>18197.008586099801</c:v>
                </c:pt>
                <c:pt idx="72">
                  <c:v>20892.961308540402</c:v>
                </c:pt>
                <c:pt idx="73">
                  <c:v>23988.329190194901</c:v>
                </c:pt>
                <c:pt idx="74">
                  <c:v>27542.287033381599</c:v>
                </c:pt>
                <c:pt idx="75">
                  <c:v>31622.7766016838</c:v>
                </c:pt>
                <c:pt idx="76">
                  <c:v>36307.805477010101</c:v>
                </c:pt>
                <c:pt idx="77">
                  <c:v>41686.938347033501</c:v>
                </c:pt>
                <c:pt idx="78">
                  <c:v>47863.009232263801</c:v>
                </c:pt>
                <c:pt idx="79">
                  <c:v>54954.087385762497</c:v>
                </c:pt>
                <c:pt idx="80">
                  <c:v>63095.734448019299</c:v>
                </c:pt>
                <c:pt idx="81">
                  <c:v>72443.596007498898</c:v>
                </c:pt>
                <c:pt idx="82">
                  <c:v>83176.377110267</c:v>
                </c:pt>
                <c:pt idx="83">
                  <c:v>95499.258602143396</c:v>
                </c:pt>
                <c:pt idx="84">
                  <c:v>109647.819614319</c:v>
                </c:pt>
                <c:pt idx="85">
                  <c:v>125892.54117941701</c:v>
                </c:pt>
                <c:pt idx="86">
                  <c:v>144543.97707459301</c:v>
                </c:pt>
                <c:pt idx="87">
                  <c:v>165958.69074375599</c:v>
                </c:pt>
                <c:pt idx="88">
                  <c:v>190546.07179632501</c:v>
                </c:pt>
                <c:pt idx="89">
                  <c:v>218776.162394955</c:v>
                </c:pt>
                <c:pt idx="90">
                  <c:v>251188.643150958</c:v>
                </c:pt>
                <c:pt idx="91">
                  <c:v>288403.15031265997</c:v>
                </c:pt>
                <c:pt idx="92">
                  <c:v>331131.12148258998</c:v>
                </c:pt>
                <c:pt idx="93">
                  <c:v>380189.39632056101</c:v>
                </c:pt>
                <c:pt idx="94">
                  <c:v>436515.83224016603</c:v>
                </c:pt>
                <c:pt idx="95">
                  <c:v>501187.233627273</c:v>
                </c:pt>
                <c:pt idx="96">
                  <c:v>575439.93733715604</c:v>
                </c:pt>
                <c:pt idx="97">
                  <c:v>660693.44800759596</c:v>
                </c:pt>
                <c:pt idx="98">
                  <c:v>758577.57502918201</c:v>
                </c:pt>
                <c:pt idx="99">
                  <c:v>870963.58995607996</c:v>
                </c:pt>
                <c:pt idx="100">
                  <c:v>1000000</c:v>
                </c:pt>
              </c:numCache>
            </c:numRef>
          </c:xVal>
          <c:yVal>
            <c:numRef>
              <c:f>'WIEN-TINA'!$B$2:$B$102</c:f>
              <c:numCache>
                <c:formatCode>General</c:formatCode>
                <c:ptCount val="101"/>
                <c:pt idx="0">
                  <c:v>2.0734508393730101E-4</c:v>
                </c:pt>
                <c:pt idx="1">
                  <c:v>2.3806399762161E-4</c:v>
                </c:pt>
                <c:pt idx="2">
                  <c:v>2.73334023761807E-4</c:v>
                </c:pt>
                <c:pt idx="3">
                  <c:v>3.1382942314322901E-4</c:v>
                </c:pt>
                <c:pt idx="4">
                  <c:v>3.6032434918419802E-4</c:v>
                </c:pt>
                <c:pt idx="5">
                  <c:v>4.1370764659832401E-4</c:v>
                </c:pt>
                <c:pt idx="6">
                  <c:v>4.7499984212494902E-4</c:v>
                </c:pt>
                <c:pt idx="7">
                  <c:v>5.45372651881414E-4</c:v>
                </c:pt>
                <c:pt idx="8">
                  <c:v>6.2617137786721996E-4</c:v>
                </c:pt>
                <c:pt idx="9">
                  <c:v>7.1894062117925902E-4</c:v>
                </c:pt>
                <c:pt idx="10">
                  <c:v>8.2545380259567501E-4</c:v>
                </c:pt>
                <c:pt idx="11">
                  <c:v>9.4774705350621604E-4</c:v>
                </c:pt>
                <c:pt idx="12">
                  <c:v>1.08815812301047E-3</c:v>
                </c:pt>
                <c:pt idx="13">
                  <c:v>1.24937104183316E-3</c:v>
                </c:pt>
                <c:pt idx="14">
                  <c:v>1.43446739214428E-3</c:v>
                </c:pt>
                <c:pt idx="15">
                  <c:v>1.64698515621364E-3</c:v>
                </c:pt>
                <c:pt idx="16">
                  <c:v>1.89098625801493E-3</c:v>
                </c:pt>
                <c:pt idx="17">
                  <c:v>2.1711340724798901E-3</c:v>
                </c:pt>
                <c:pt idx="18">
                  <c:v>2.4927823591824301E-3</c:v>
                </c:pt>
                <c:pt idx="19">
                  <c:v>2.86207728281309E-3</c:v>
                </c:pt>
                <c:pt idx="20">
                  <c:v>3.2860744135843E-3</c:v>
                </c:pt>
                <c:pt idx="21">
                  <c:v>3.7728728577273601E-3</c:v>
                </c:pt>
                <c:pt idx="22">
                  <c:v>4.3317689513155703E-3</c:v>
                </c:pt>
                <c:pt idx="23">
                  <c:v>4.9734322574820503E-3</c:v>
                </c:pt>
                <c:pt idx="24">
                  <c:v>5.7101069319214302E-3</c:v>
                </c:pt>
                <c:pt idx="25">
                  <c:v>6.5558418530134296E-3</c:v>
                </c:pt>
                <c:pt idx="26">
                  <c:v>7.5267532308244001E-3</c:v>
                </c:pt>
                <c:pt idx="27">
                  <c:v>8.6413236797936704E-3</c:v>
                </c:pt>
                <c:pt idx="28">
                  <c:v>9.9207419082349493E-3</c:v>
                </c:pt>
                <c:pt idx="29">
                  <c:v>1.13892871569831E-2</c:v>
                </c:pt>
                <c:pt idx="30">
                  <c:v>1.30747621742966E-2</c:v>
                </c:pt>
                <c:pt idx="31">
                  <c:v>1.50089776366755E-2</c:v>
                </c:pt>
                <c:pt idx="32">
                  <c:v>1.7228289200125101E-2</c:v>
                </c:pt>
                <c:pt idx="33">
                  <c:v>1.9774185320185302E-2</c:v>
                </c:pt>
                <c:pt idx="34">
                  <c:v>2.26939189098261E-2</c:v>
                </c:pt>
                <c:pt idx="35">
                  <c:v>2.60411677860206E-2</c:v>
                </c:pt>
                <c:pt idx="36">
                  <c:v>2.98766962150563E-2</c:v>
                </c:pt>
                <c:pt idx="37">
                  <c:v>3.4268970638016497E-2</c:v>
                </c:pt>
                <c:pt idx="38">
                  <c:v>3.9294654043439202E-2</c:v>
                </c:pt>
                <c:pt idx="39">
                  <c:v>4.5038861856972701E-2</c:v>
                </c:pt>
                <c:pt idx="40">
                  <c:v>5.1595003403843903E-2</c:v>
                </c:pt>
                <c:pt idx="41">
                  <c:v>5.9063952797842899E-2</c:v>
                </c:pt>
                <c:pt idx="42">
                  <c:v>6.7552189209602098E-2</c:v>
                </c:pt>
                <c:pt idx="43">
                  <c:v>7.7168422218569996E-2</c:v>
                </c:pt>
                <c:pt idx="44">
                  <c:v>8.8018089401826496E-2</c:v>
                </c:pt>
                <c:pt idx="45">
                  <c:v>0.100195020547139</c:v>
                </c:pt>
                <c:pt idx="46">
                  <c:v>0.113769585130391</c:v>
                </c:pt>
                <c:pt idx="47">
                  <c:v>0.128772908468686</c:v>
                </c:pt>
                <c:pt idx="48">
                  <c:v>0.14517743548072001</c:v>
                </c:pt>
                <c:pt idx="49">
                  <c:v>0.16287540748948101</c:v>
                </c:pt>
                <c:pt idx="50">
                  <c:v>0.18165870693508501</c:v>
                </c:pt>
                <c:pt idx="51">
                  <c:v>0.20120562455778701</c:v>
                </c:pt>
                <c:pt idx="52">
                  <c:v>0.22108140045168401</c:v>
                </c:pt>
                <c:pt idx="53">
                  <c:v>0.240758379496431</c:v>
                </c:pt>
                <c:pt idx="54">
                  <c:v>0.259657142047861</c:v>
                </c:pt>
                <c:pt idx="55">
                  <c:v>0.27720260134459801</c:v>
                </c:pt>
                <c:pt idx="56">
                  <c:v>0.29288191431838301</c:v>
                </c:pt>
                <c:pt idx="57">
                  <c:v>0.30628847473415299</c:v>
                </c:pt>
                <c:pt idx="58">
                  <c:v>0.31714061081134698</c:v>
                </c:pt>
                <c:pt idx="59">
                  <c:v>0.32527297225153001</c:v>
                </c:pt>
                <c:pt idx="60">
                  <c:v>0.33060799458288898</c:v>
                </c:pt>
                <c:pt idx="61">
                  <c:v>0.33312000917323098</c:v>
                </c:pt>
                <c:pt idx="62">
                  <c:v>0.33280454485657501</c:v>
                </c:pt>
                <c:pt idx="63">
                  <c:v>0.32966188349394598</c:v>
                </c:pt>
                <c:pt idx="64">
                  <c:v>0.32369919496941502</c:v>
                </c:pt>
                <c:pt idx="65">
                  <c:v>0.314950709787443</c:v>
                </c:pt>
                <c:pt idx="66">
                  <c:v>0.30351051710022903</c:v>
                </c:pt>
                <c:pt idx="67">
                  <c:v>0.28956797341014801</c:v>
                </c:pt>
                <c:pt idx="68">
                  <c:v>0.27343278572204799</c:v>
                </c:pt>
                <c:pt idx="69">
                  <c:v>0.25553788430144397</c:v>
                </c:pt>
                <c:pt idx="70">
                  <c:v>0.23641453638292101</c:v>
                </c:pt>
                <c:pt idx="71">
                  <c:v>0.216644001114662</c:v>
                </c:pt>
                <c:pt idx="72">
                  <c:v>0.196798646298317</c:v>
                </c:pt>
                <c:pt idx="73">
                  <c:v>0.17738826052714601</c:v>
                </c:pt>
                <c:pt idx="74">
                  <c:v>0.15882336826614099</c:v>
                </c:pt>
                <c:pt idx="75">
                  <c:v>0.141399784638782</c:v>
                </c:pt>
                <c:pt idx="76">
                  <c:v>0.12530173937564901</c:v>
                </c:pt>
                <c:pt idx="77">
                  <c:v>0.11061722721697199</c:v>
                </c:pt>
                <c:pt idx="78">
                  <c:v>9.73588789882745E-2</c:v>
                </c:pt>
                <c:pt idx="79">
                  <c:v>8.5485243983596096E-2</c:v>
                </c:pt>
                <c:pt idx="80">
                  <c:v>7.4919491193879403E-2</c:v>
                </c:pt>
                <c:pt idx="81">
                  <c:v>6.5564307291122698E-2</c:v>
                </c:pt>
                <c:pt idx="82">
                  <c:v>5.73129137226761E-2</c:v>
                </c:pt>
                <c:pt idx="83">
                  <c:v>5.0056707512055897E-2</c:v>
                </c:pt>
                <c:pt idx="84">
                  <c:v>4.3690229933114298E-2</c:v>
                </c:pt>
                <c:pt idx="85">
                  <c:v>3.8114154386453498E-2</c:v>
                </c:pt>
                <c:pt idx="86">
                  <c:v>3.3236878825195999E-2</c:v>
                </c:pt>
                <c:pt idx="87">
                  <c:v>2.8975178079510201E-2</c:v>
                </c:pt>
                <c:pt idx="88">
                  <c:v>2.5254250924641598E-2</c:v>
                </c:pt>
                <c:pt idx="89">
                  <c:v>2.2007398117256501E-2</c:v>
                </c:pt>
                <c:pt idx="90">
                  <c:v>1.9175492503172499E-2</c:v>
                </c:pt>
                <c:pt idx="91">
                  <c:v>1.6706347709019E-2</c:v>
                </c:pt>
                <c:pt idx="92">
                  <c:v>1.45540535803207E-2</c:v>
                </c:pt>
                <c:pt idx="93">
                  <c:v>1.26783202920455E-2</c:v>
                </c:pt>
                <c:pt idx="94">
                  <c:v>1.10438555136855E-2</c:v>
                </c:pt>
                <c:pt idx="95">
                  <c:v>9.6197875349875103E-3</c:v>
                </c:pt>
                <c:pt idx="96">
                  <c:v>8.3791399302190102E-3</c:v>
                </c:pt>
                <c:pt idx="97">
                  <c:v>7.29835879676018E-3</c:v>
                </c:pt>
                <c:pt idx="98">
                  <c:v>6.3568909038173504E-3</c:v>
                </c:pt>
                <c:pt idx="99">
                  <c:v>5.5368095855639803E-3</c:v>
                </c:pt>
                <c:pt idx="100">
                  <c:v>4.8224844771881398E-3</c:v>
                </c:pt>
              </c:numCache>
            </c:numRef>
          </c:yVal>
        </c:ser>
        <c:axId val="150861312"/>
        <c:axId val="69171456"/>
      </c:scatterChart>
      <c:valAx>
        <c:axId val="150861312"/>
        <c:scaling>
          <c:logBase val="10"/>
          <c:orientation val="minMax"/>
        </c:scaling>
        <c:axPos val="b"/>
        <c:numFmt formatCode="General" sourceLinked="1"/>
        <c:tickLblPos val="nextTo"/>
        <c:crossAx val="69171456"/>
        <c:crosses val="autoZero"/>
        <c:crossBetween val="midCat"/>
      </c:valAx>
      <c:valAx>
        <c:axId val="69171456"/>
        <c:scaling>
          <c:orientation val="minMax"/>
        </c:scaling>
        <c:axPos val="l"/>
        <c:majorGridlines/>
        <c:numFmt formatCode="General" sourceLinked="1"/>
        <c:tickLblPos val="nextTo"/>
        <c:crossAx val="1508613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WIEN!$K$1</c:f>
              <c:strCache>
                <c:ptCount val="1"/>
                <c:pt idx="0">
                  <c:v>Lbeta</c:v>
                </c:pt>
              </c:strCache>
            </c:strRef>
          </c:tx>
          <c:marker>
            <c:symbol val="none"/>
          </c:marker>
          <c:xVal>
            <c:numRef>
              <c:f>WIEN!$D$2:$D$203</c:f>
              <c:numCache>
                <c:formatCode>General</c:formatCode>
                <c:ptCount val="202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2000</c:v>
                </c:pt>
                <c:pt idx="11">
                  <c:v>3000</c:v>
                </c:pt>
                <c:pt idx="12">
                  <c:v>4000</c:v>
                </c:pt>
                <c:pt idx="13">
                  <c:v>5000</c:v>
                </c:pt>
                <c:pt idx="14">
                  <c:v>6000</c:v>
                </c:pt>
                <c:pt idx="15">
                  <c:v>7000</c:v>
                </c:pt>
                <c:pt idx="16">
                  <c:v>8000</c:v>
                </c:pt>
                <c:pt idx="17">
                  <c:v>9000</c:v>
                </c:pt>
                <c:pt idx="18">
                  <c:v>10000</c:v>
                </c:pt>
                <c:pt idx="19">
                  <c:v>11000</c:v>
                </c:pt>
                <c:pt idx="20">
                  <c:v>12000</c:v>
                </c:pt>
                <c:pt idx="21">
                  <c:v>13000</c:v>
                </c:pt>
                <c:pt idx="22">
                  <c:v>14000</c:v>
                </c:pt>
                <c:pt idx="23">
                  <c:v>15000</c:v>
                </c:pt>
                <c:pt idx="24">
                  <c:v>16000</c:v>
                </c:pt>
                <c:pt idx="25">
                  <c:v>17000</c:v>
                </c:pt>
                <c:pt idx="26">
                  <c:v>18000</c:v>
                </c:pt>
                <c:pt idx="27">
                  <c:v>19000</c:v>
                </c:pt>
                <c:pt idx="28">
                  <c:v>20000</c:v>
                </c:pt>
                <c:pt idx="29">
                  <c:v>21000</c:v>
                </c:pt>
                <c:pt idx="30">
                  <c:v>22000</c:v>
                </c:pt>
                <c:pt idx="31">
                  <c:v>23000</c:v>
                </c:pt>
                <c:pt idx="32">
                  <c:v>24000</c:v>
                </c:pt>
                <c:pt idx="33">
                  <c:v>25000</c:v>
                </c:pt>
                <c:pt idx="34">
                  <c:v>26000</c:v>
                </c:pt>
                <c:pt idx="35">
                  <c:v>27000</c:v>
                </c:pt>
                <c:pt idx="36">
                  <c:v>28000</c:v>
                </c:pt>
                <c:pt idx="37">
                  <c:v>29000</c:v>
                </c:pt>
                <c:pt idx="38">
                  <c:v>30000</c:v>
                </c:pt>
                <c:pt idx="39">
                  <c:v>31000</c:v>
                </c:pt>
                <c:pt idx="40">
                  <c:v>32000</c:v>
                </c:pt>
                <c:pt idx="41">
                  <c:v>33000</c:v>
                </c:pt>
                <c:pt idx="42">
                  <c:v>34000</c:v>
                </c:pt>
                <c:pt idx="43">
                  <c:v>35000</c:v>
                </c:pt>
                <c:pt idx="44">
                  <c:v>36000</c:v>
                </c:pt>
                <c:pt idx="45">
                  <c:v>37000</c:v>
                </c:pt>
                <c:pt idx="46">
                  <c:v>38000</c:v>
                </c:pt>
                <c:pt idx="47">
                  <c:v>39000</c:v>
                </c:pt>
                <c:pt idx="48">
                  <c:v>40000</c:v>
                </c:pt>
                <c:pt idx="49">
                  <c:v>41000</c:v>
                </c:pt>
                <c:pt idx="50">
                  <c:v>42000</c:v>
                </c:pt>
                <c:pt idx="51">
                  <c:v>43000</c:v>
                </c:pt>
                <c:pt idx="52">
                  <c:v>44000</c:v>
                </c:pt>
                <c:pt idx="53">
                  <c:v>45000</c:v>
                </c:pt>
                <c:pt idx="54">
                  <c:v>46000</c:v>
                </c:pt>
                <c:pt idx="55">
                  <c:v>47000</c:v>
                </c:pt>
                <c:pt idx="56">
                  <c:v>48000</c:v>
                </c:pt>
                <c:pt idx="57">
                  <c:v>49000</c:v>
                </c:pt>
                <c:pt idx="58">
                  <c:v>50000</c:v>
                </c:pt>
                <c:pt idx="59">
                  <c:v>51000</c:v>
                </c:pt>
                <c:pt idx="60">
                  <c:v>52000</c:v>
                </c:pt>
                <c:pt idx="61">
                  <c:v>53000</c:v>
                </c:pt>
                <c:pt idx="62">
                  <c:v>54000</c:v>
                </c:pt>
                <c:pt idx="63">
                  <c:v>55000</c:v>
                </c:pt>
                <c:pt idx="64">
                  <c:v>56000</c:v>
                </c:pt>
                <c:pt idx="65">
                  <c:v>57000</c:v>
                </c:pt>
                <c:pt idx="66">
                  <c:v>58000</c:v>
                </c:pt>
                <c:pt idx="67">
                  <c:v>59000</c:v>
                </c:pt>
                <c:pt idx="68">
                  <c:v>60000</c:v>
                </c:pt>
                <c:pt idx="69">
                  <c:v>61000</c:v>
                </c:pt>
                <c:pt idx="70">
                  <c:v>62000</c:v>
                </c:pt>
                <c:pt idx="71">
                  <c:v>63000</c:v>
                </c:pt>
                <c:pt idx="72">
                  <c:v>64000</c:v>
                </c:pt>
                <c:pt idx="73">
                  <c:v>65000</c:v>
                </c:pt>
                <c:pt idx="74">
                  <c:v>66000</c:v>
                </c:pt>
                <c:pt idx="75">
                  <c:v>67000</c:v>
                </c:pt>
                <c:pt idx="76">
                  <c:v>68000</c:v>
                </c:pt>
                <c:pt idx="77">
                  <c:v>69000</c:v>
                </c:pt>
                <c:pt idx="78">
                  <c:v>70000</c:v>
                </c:pt>
                <c:pt idx="79">
                  <c:v>71000</c:v>
                </c:pt>
                <c:pt idx="80">
                  <c:v>72000</c:v>
                </c:pt>
                <c:pt idx="81">
                  <c:v>73000</c:v>
                </c:pt>
                <c:pt idx="82">
                  <c:v>74000</c:v>
                </c:pt>
                <c:pt idx="83">
                  <c:v>75000</c:v>
                </c:pt>
                <c:pt idx="84">
                  <c:v>76000</c:v>
                </c:pt>
                <c:pt idx="85">
                  <c:v>77000</c:v>
                </c:pt>
                <c:pt idx="86">
                  <c:v>78000</c:v>
                </c:pt>
                <c:pt idx="87">
                  <c:v>79000</c:v>
                </c:pt>
                <c:pt idx="88">
                  <c:v>80000</c:v>
                </c:pt>
                <c:pt idx="89">
                  <c:v>81000</c:v>
                </c:pt>
                <c:pt idx="90">
                  <c:v>82000</c:v>
                </c:pt>
                <c:pt idx="91">
                  <c:v>83000</c:v>
                </c:pt>
                <c:pt idx="92">
                  <c:v>84000</c:v>
                </c:pt>
                <c:pt idx="93">
                  <c:v>85000</c:v>
                </c:pt>
                <c:pt idx="94">
                  <c:v>86000</c:v>
                </c:pt>
                <c:pt idx="95">
                  <c:v>87000</c:v>
                </c:pt>
                <c:pt idx="96">
                  <c:v>88000</c:v>
                </c:pt>
                <c:pt idx="97">
                  <c:v>89000</c:v>
                </c:pt>
                <c:pt idx="98">
                  <c:v>90000</c:v>
                </c:pt>
                <c:pt idx="99">
                  <c:v>91000</c:v>
                </c:pt>
                <c:pt idx="100">
                  <c:v>92000</c:v>
                </c:pt>
                <c:pt idx="101">
                  <c:v>93000</c:v>
                </c:pt>
                <c:pt idx="102">
                  <c:v>94000</c:v>
                </c:pt>
                <c:pt idx="103">
                  <c:v>95000</c:v>
                </c:pt>
                <c:pt idx="104">
                  <c:v>96000</c:v>
                </c:pt>
                <c:pt idx="105">
                  <c:v>97000</c:v>
                </c:pt>
                <c:pt idx="106">
                  <c:v>98000</c:v>
                </c:pt>
                <c:pt idx="107">
                  <c:v>99000</c:v>
                </c:pt>
                <c:pt idx="108">
                  <c:v>100000</c:v>
                </c:pt>
                <c:pt idx="109">
                  <c:v>101000</c:v>
                </c:pt>
                <c:pt idx="110">
                  <c:v>102000</c:v>
                </c:pt>
                <c:pt idx="111">
                  <c:v>103000</c:v>
                </c:pt>
                <c:pt idx="112">
                  <c:v>104000</c:v>
                </c:pt>
                <c:pt idx="113">
                  <c:v>105000</c:v>
                </c:pt>
                <c:pt idx="114">
                  <c:v>106000</c:v>
                </c:pt>
                <c:pt idx="115">
                  <c:v>107000</c:v>
                </c:pt>
                <c:pt idx="116">
                  <c:v>108000</c:v>
                </c:pt>
                <c:pt idx="117">
                  <c:v>109000</c:v>
                </c:pt>
                <c:pt idx="118">
                  <c:v>110000</c:v>
                </c:pt>
                <c:pt idx="119">
                  <c:v>111000</c:v>
                </c:pt>
                <c:pt idx="120">
                  <c:v>112000</c:v>
                </c:pt>
                <c:pt idx="121">
                  <c:v>113000</c:v>
                </c:pt>
                <c:pt idx="122">
                  <c:v>114000</c:v>
                </c:pt>
                <c:pt idx="123">
                  <c:v>115000</c:v>
                </c:pt>
                <c:pt idx="124">
                  <c:v>116000</c:v>
                </c:pt>
                <c:pt idx="125">
                  <c:v>117000</c:v>
                </c:pt>
                <c:pt idx="126">
                  <c:v>118000</c:v>
                </c:pt>
                <c:pt idx="127">
                  <c:v>119000</c:v>
                </c:pt>
                <c:pt idx="128">
                  <c:v>120000</c:v>
                </c:pt>
                <c:pt idx="129">
                  <c:v>121000</c:v>
                </c:pt>
                <c:pt idx="130">
                  <c:v>122000</c:v>
                </c:pt>
                <c:pt idx="131">
                  <c:v>123000</c:v>
                </c:pt>
                <c:pt idx="132">
                  <c:v>124000</c:v>
                </c:pt>
                <c:pt idx="133">
                  <c:v>125000</c:v>
                </c:pt>
                <c:pt idx="134">
                  <c:v>126000</c:v>
                </c:pt>
                <c:pt idx="135">
                  <c:v>127000</c:v>
                </c:pt>
                <c:pt idx="136">
                  <c:v>128000</c:v>
                </c:pt>
                <c:pt idx="137">
                  <c:v>129000</c:v>
                </c:pt>
                <c:pt idx="138">
                  <c:v>130000</c:v>
                </c:pt>
                <c:pt idx="139">
                  <c:v>131000</c:v>
                </c:pt>
                <c:pt idx="140">
                  <c:v>132000</c:v>
                </c:pt>
                <c:pt idx="141">
                  <c:v>133000</c:v>
                </c:pt>
                <c:pt idx="142">
                  <c:v>134000</c:v>
                </c:pt>
                <c:pt idx="143">
                  <c:v>135000</c:v>
                </c:pt>
                <c:pt idx="144">
                  <c:v>136000</c:v>
                </c:pt>
                <c:pt idx="145">
                  <c:v>137000</c:v>
                </c:pt>
                <c:pt idx="146">
                  <c:v>138000</c:v>
                </c:pt>
                <c:pt idx="147">
                  <c:v>139000</c:v>
                </c:pt>
                <c:pt idx="148">
                  <c:v>140000</c:v>
                </c:pt>
                <c:pt idx="149">
                  <c:v>141000</c:v>
                </c:pt>
                <c:pt idx="150">
                  <c:v>142000</c:v>
                </c:pt>
                <c:pt idx="151">
                  <c:v>143000</c:v>
                </c:pt>
                <c:pt idx="152">
                  <c:v>144000</c:v>
                </c:pt>
                <c:pt idx="153">
                  <c:v>145000</c:v>
                </c:pt>
                <c:pt idx="154">
                  <c:v>146000</c:v>
                </c:pt>
                <c:pt idx="155">
                  <c:v>147000</c:v>
                </c:pt>
                <c:pt idx="156">
                  <c:v>148000</c:v>
                </c:pt>
                <c:pt idx="157">
                  <c:v>149000</c:v>
                </c:pt>
                <c:pt idx="158">
                  <c:v>150000</c:v>
                </c:pt>
                <c:pt idx="159">
                  <c:v>151000</c:v>
                </c:pt>
                <c:pt idx="160">
                  <c:v>152000</c:v>
                </c:pt>
                <c:pt idx="161">
                  <c:v>153000</c:v>
                </c:pt>
                <c:pt idx="162">
                  <c:v>154000</c:v>
                </c:pt>
                <c:pt idx="163">
                  <c:v>155000</c:v>
                </c:pt>
                <c:pt idx="164">
                  <c:v>156000</c:v>
                </c:pt>
                <c:pt idx="165">
                  <c:v>157000</c:v>
                </c:pt>
                <c:pt idx="166">
                  <c:v>158000</c:v>
                </c:pt>
                <c:pt idx="167">
                  <c:v>159000</c:v>
                </c:pt>
                <c:pt idx="168">
                  <c:v>160000</c:v>
                </c:pt>
                <c:pt idx="169">
                  <c:v>161000</c:v>
                </c:pt>
                <c:pt idx="170">
                  <c:v>162000</c:v>
                </c:pt>
                <c:pt idx="171">
                  <c:v>163000</c:v>
                </c:pt>
                <c:pt idx="172">
                  <c:v>164000</c:v>
                </c:pt>
                <c:pt idx="173">
                  <c:v>165000</c:v>
                </c:pt>
                <c:pt idx="174">
                  <c:v>166000</c:v>
                </c:pt>
                <c:pt idx="175">
                  <c:v>167000</c:v>
                </c:pt>
                <c:pt idx="176">
                  <c:v>168000</c:v>
                </c:pt>
                <c:pt idx="177">
                  <c:v>169000</c:v>
                </c:pt>
                <c:pt idx="178">
                  <c:v>170000</c:v>
                </c:pt>
                <c:pt idx="179">
                  <c:v>171000</c:v>
                </c:pt>
                <c:pt idx="180">
                  <c:v>172000</c:v>
                </c:pt>
                <c:pt idx="181">
                  <c:v>173000</c:v>
                </c:pt>
                <c:pt idx="182">
                  <c:v>174000</c:v>
                </c:pt>
                <c:pt idx="183">
                  <c:v>175000</c:v>
                </c:pt>
                <c:pt idx="184">
                  <c:v>176000</c:v>
                </c:pt>
                <c:pt idx="185">
                  <c:v>177000</c:v>
                </c:pt>
                <c:pt idx="186">
                  <c:v>178000</c:v>
                </c:pt>
                <c:pt idx="187">
                  <c:v>179000</c:v>
                </c:pt>
                <c:pt idx="188">
                  <c:v>180000</c:v>
                </c:pt>
                <c:pt idx="189">
                  <c:v>181000</c:v>
                </c:pt>
                <c:pt idx="190">
                  <c:v>182000</c:v>
                </c:pt>
                <c:pt idx="191">
                  <c:v>183000</c:v>
                </c:pt>
                <c:pt idx="192">
                  <c:v>184000</c:v>
                </c:pt>
                <c:pt idx="193">
                  <c:v>185000</c:v>
                </c:pt>
                <c:pt idx="194">
                  <c:v>186000</c:v>
                </c:pt>
                <c:pt idx="195">
                  <c:v>187000</c:v>
                </c:pt>
                <c:pt idx="196">
                  <c:v>188000</c:v>
                </c:pt>
                <c:pt idx="197">
                  <c:v>189000</c:v>
                </c:pt>
                <c:pt idx="198">
                  <c:v>190000</c:v>
                </c:pt>
                <c:pt idx="199">
                  <c:v>191000</c:v>
                </c:pt>
                <c:pt idx="200">
                  <c:v>192000</c:v>
                </c:pt>
                <c:pt idx="201">
                  <c:v>193000</c:v>
                </c:pt>
              </c:numCache>
            </c:numRef>
          </c:xVal>
          <c:yVal>
            <c:numRef>
              <c:f>WIEN!$K$2:$K$203</c:f>
              <c:numCache>
                <c:formatCode>General</c:formatCode>
                <c:ptCount val="202"/>
                <c:pt idx="0">
                  <c:v>-49.630052253022996</c:v>
                </c:pt>
                <c:pt idx="1">
                  <c:v>-43.61044534628072</c:v>
                </c:pt>
                <c:pt idx="2">
                  <c:v>-40.090274692263002</c:v>
                </c:pt>
                <c:pt idx="3">
                  <c:v>-37.593815282809203</c:v>
                </c:pt>
                <c:pt idx="4">
                  <c:v>-35.658590127569447</c:v>
                </c:pt>
                <c:pt idx="5">
                  <c:v>-34.078598793382014</c:v>
                </c:pt>
                <c:pt idx="6">
                  <c:v>-32.743953483983297</c:v>
                </c:pt>
                <c:pt idx="7">
                  <c:v>-31.589060056011732</c:v>
                </c:pt>
                <c:pt idx="8">
                  <c:v>-30.571607999004552</c:v>
                </c:pt>
                <c:pt idx="9">
                  <c:v>-29.662707035303704</c:v>
                </c:pt>
                <c:pt idx="10">
                  <c:v>-23.739647502055888</c:v>
                </c:pt>
                <c:pt idx="11">
                  <c:v>-20.375866635432708</c:v>
                </c:pt>
                <c:pt idx="12">
                  <c:v>-18.089501088338441</c:v>
                </c:pt>
                <c:pt idx="13">
                  <c:v>-16.410591593359214</c:v>
                </c:pt>
                <c:pt idx="14">
                  <c:v>-15.125083654449922</c:v>
                </c:pt>
                <c:pt idx="15">
                  <c:v>-14.115126253794173</c:v>
                </c:pt>
                <c:pt idx="16">
                  <c:v>-13.307732713194929</c:v>
                </c:pt>
                <c:pt idx="17">
                  <c:v>-12.654056267251956</c:v>
                </c:pt>
                <c:pt idx="18">
                  <c:v>-12.119647103295243</c:v>
                </c:pt>
                <c:pt idx="19">
                  <c:v>-11.67931630428431</c:v>
                </c:pt>
                <c:pt idx="20">
                  <c:v>-11.314170688846126</c:v>
                </c:pt>
                <c:pt idx="21">
                  <c:v>-11.009771982764271</c:v>
                </c:pt>
                <c:pt idx="22">
                  <c:v>-10.754927120738781</c:v>
                </c:pt>
                <c:pt idx="23">
                  <c:v>-10.540858060780982</c:v>
                </c:pt>
                <c:pt idx="24">
                  <c:v>-10.360613243975386</c:v>
                </c:pt>
                <c:pt idx="25">
                  <c:v>-10.208640130873658</c:v>
                </c:pt>
                <c:pt idx="26">
                  <c:v>-10.080468995283082</c:v>
                </c:pt>
                <c:pt idx="27">
                  <c:v>-9.9724756750837056</c:v>
                </c:pt>
                <c:pt idx="28">
                  <c:v>-9.8817015237207979</c:v>
                </c:pt>
                <c:pt idx="29">
                  <c:v>-9.8057154646568847</c:v>
                </c:pt>
                <c:pt idx="30">
                  <c:v>-9.7425074283639397</c:v>
                </c:pt>
                <c:pt idx="31">
                  <c:v>-9.6904054233957488</c:v>
                </c:pt>
                <c:pt idx="32">
                  <c:v>-9.64801056260543</c:v>
                </c:pt>
                <c:pt idx="33">
                  <c:v>-9.6141458353395031</c:v>
                </c:pt>
                <c:pt idx="34">
                  <c:v>-9.5878154764720431</c:v>
                </c:pt>
                <c:pt idx="35">
                  <c:v>-9.5681725571251022</c:v>
                </c:pt>
                <c:pt idx="36">
                  <c:v>-9.5544929927811211</c:v>
                </c:pt>
                <c:pt idx="37">
                  <c:v>-9.5461545891481219</c:v>
                </c:pt>
                <c:pt idx="38">
                  <c:v>-9.5426200644045895</c:v>
                </c:pt>
                <c:pt idx="39">
                  <c:v>-9.5434232265890788</c:v>
                </c:pt>
                <c:pt idx="40">
                  <c:v>-9.5481576672098374</c:v>
                </c:pt>
                <c:pt idx="41">
                  <c:v>-9.5564674713633284</c:v>
                </c:pt>
                <c:pt idx="42">
                  <c:v>-9.5680395515382397</c:v>
                </c:pt>
                <c:pt idx="43">
                  <c:v>-9.5825972947843585</c:v>
                </c:pt>
                <c:pt idx="44">
                  <c:v>-9.5998952769293773</c:v>
                </c:pt>
                <c:pt idx="45">
                  <c:v>-9.6197148474234986</c:v>
                </c:pt>
                <c:pt idx="46">
                  <c:v>-9.6418604274777771</c:v>
                </c:pt>
                <c:pt idx="47">
                  <c:v>-9.6661563949203817</c:v>
                </c:pt>
                <c:pt idx="48">
                  <c:v>-9.6924444535098182</c:v>
                </c:pt>
                <c:pt idx="49">
                  <c:v>-9.7205814037507636</c:v>
                </c:pt>
                <c:pt idx="50">
                  <c:v>-9.750437247651174</c:v>
                </c:pt>
                <c:pt idx="51">
                  <c:v>-9.7818935721861617</c:v>
                </c:pt>
                <c:pt idx="52">
                  <c:v>-9.8148421661431602</c:v>
                </c:pt>
                <c:pt idx="53">
                  <c:v>-9.8491838330206889</c:v>
                </c:pt>
                <c:pt idx="54">
                  <c:v>-9.8848273691332711</c:v>
                </c:pt>
                <c:pt idx="55">
                  <c:v>-9.9216886813441292</c:v>
                </c:pt>
                <c:pt idx="56">
                  <c:v>-9.9596900231479655</c:v>
                </c:pt>
                <c:pt idx="57">
                  <c:v>-9.9987593313483316</c:v>
                </c:pt>
                <c:pt idx="58">
                  <c:v>-10.038829648468607</c:v>
                </c:pt>
                <c:pt idx="59">
                  <c:v>-10.079838618421459</c:v>
                </c:pt>
                <c:pt idx="60">
                  <c:v>-10.121728044936608</c:v>
                </c:pt>
                <c:pt idx="61">
                  <c:v>-10.164443503882863</c:v>
                </c:pt>
                <c:pt idx="62">
                  <c:v>-10.207934001984302</c:v>
                </c:pt>
                <c:pt idx="63">
                  <c:v>-10.252151675567321</c:v>
                </c:pt>
                <c:pt idx="64">
                  <c:v>-10.297051523926736</c:v>
                </c:pt>
                <c:pt idx="65">
                  <c:v>-10.342591172698206</c:v>
                </c:pt>
                <c:pt idx="66">
                  <c:v>-10.388730663296187</c:v>
                </c:pt>
                <c:pt idx="67">
                  <c:v>-10.435432265042493</c:v>
                </c:pt>
                <c:pt idx="68">
                  <c:v>-10.482660307091333</c:v>
                </c:pt>
                <c:pt idx="69">
                  <c:v>-10.530381027660784</c:v>
                </c:pt>
                <c:pt idx="70">
                  <c:v>-10.578562438427321</c:v>
                </c:pt>
                <c:pt idx="71">
                  <c:v>-10.627174202232153</c:v>
                </c:pt>
                <c:pt idx="72">
                  <c:v>-10.676187522499728</c:v>
                </c:pt>
                <c:pt idx="73">
                  <c:v>-10.725575042981902</c:v>
                </c:pt>
                <c:pt idx="74">
                  <c:v>-10.775310756624839</c:v>
                </c:pt>
                <c:pt idx="75">
                  <c:v>-10.825369922513264</c:v>
                </c:pt>
                <c:pt idx="76">
                  <c:v>-10.875728989981319</c:v>
                </c:pt>
                <c:pt idx="77">
                  <c:v>-10.926365529095889</c:v>
                </c:pt>
                <c:pt idx="78">
                  <c:v>-10.977258166818677</c:v>
                </c:pt>
                <c:pt idx="79">
                  <c:v>-11.028386528239896</c:v>
                </c:pt>
                <c:pt idx="80">
                  <c:v>-11.07973118235115</c:v>
                </c:pt>
                <c:pt idx="81">
                  <c:v>-11.131273591890739</c:v>
                </c:pt>
                <c:pt idx="82">
                  <c:v>-11.182996066850334</c:v>
                </c:pt>
                <c:pt idx="83">
                  <c:v>-11.23488172128118</c:v>
                </c:pt>
                <c:pt idx="84">
                  <c:v>-11.286914433080684</c:v>
                </c:pt>
                <c:pt idx="85">
                  <c:v>-11.339078806477518</c:v>
                </c:pt>
                <c:pt idx="86">
                  <c:v>-11.39136013696508</c:v>
                </c:pt>
                <c:pt idx="87">
                  <c:v>-11.443744378462668</c:v>
                </c:pt>
                <c:pt idx="88">
                  <c:v>-11.49621811250703</c:v>
                </c:pt>
                <c:pt idx="89">
                  <c:v>-11.548768519299941</c:v>
                </c:pt>
                <c:pt idx="90">
                  <c:v>-11.601383350455659</c:v>
                </c:pt>
                <c:pt idx="91">
                  <c:v>-11.654050903309017</c:v>
                </c:pt>
                <c:pt idx="92">
                  <c:v>-11.706759996659759</c:v>
                </c:pt>
                <c:pt idx="93">
                  <c:v>-11.759499947841366</c:v>
                </c:pt>
                <c:pt idx="94">
                  <c:v>-11.812260551014155</c:v>
                </c:pt>
                <c:pt idx="95">
                  <c:v>-11.865032056592504</c:v>
                </c:pt>
                <c:pt idx="96">
                  <c:v>-11.917805151724775</c:v>
                </c:pt>
                <c:pt idx="97">
                  <c:v>-11.970570941752584</c:v>
                </c:pt>
                <c:pt idx="98">
                  <c:v>-12.023320932582727</c:v>
                </c:pt>
                <c:pt idx="99">
                  <c:v>-12.07604701391141</c:v>
                </c:pt>
                <c:pt idx="100">
                  <c:v>-12.128741443246099</c:v>
                </c:pt>
                <c:pt idx="101">
                  <c:v>-12.18139683067456</c:v>
                </c:pt>
                <c:pt idx="102">
                  <c:v>-12.234006124335792</c:v>
                </c:pt>
                <c:pt idx="103">
                  <c:v>-12.286562596551001</c:v>
                </c:pt>
                <c:pt idx="104">
                  <c:v>-12.339059830575792</c:v>
                </c:pt>
                <c:pt idx="105">
                  <c:v>-12.391491707939133</c:v>
                </c:pt>
                <c:pt idx="106">
                  <c:v>-12.443852396335743</c:v>
                </c:pt>
                <c:pt idx="107">
                  <c:v>-12.496136338042504</c:v>
                </c:pt>
                <c:pt idx="108">
                  <c:v>-12.548338238831075</c:v>
                </c:pt>
                <c:pt idx="109">
                  <c:v>-12.600453057350727</c:v>
                </c:pt>
                <c:pt idx="110">
                  <c:v>-12.652475994957658</c:v>
                </c:pt>
                <c:pt idx="111">
                  <c:v>-12.704402485968663</c:v>
                </c:pt>
                <c:pt idx="112">
                  <c:v>-12.756228188318099</c:v>
                </c:pt>
                <c:pt idx="113">
                  <c:v>-12.807948974599359</c:v>
                </c:pt>
                <c:pt idx="114">
                  <c:v>-12.859560923471525</c:v>
                </c:pt>
                <c:pt idx="115">
                  <c:v>-12.911060311415859</c:v>
                </c:pt>
                <c:pt idx="116">
                  <c:v>-12.962443604824713</c:v>
                </c:pt>
                <c:pt idx="117">
                  <c:v>-13.013707452408159</c:v>
                </c:pt>
                <c:pt idx="118">
                  <c:v>-13.064848677905044</c:v>
                </c:pt>
                <c:pt idx="119">
                  <c:v>-13.115864273083581</c:v>
                </c:pt>
                <c:pt idx="120">
                  <c:v>-13.166751391020441</c:v>
                </c:pt>
                <c:pt idx="121">
                  <c:v>-13.217507339644847</c:v>
                </c:pt>
                <c:pt idx="122">
                  <c:v>-13.268129575537744</c:v>
                </c:pt>
                <c:pt idx="123">
                  <c:v>-13.318615697974238</c:v>
                </c:pt>
                <c:pt idx="124">
                  <c:v>-13.368963443199668</c:v>
                </c:pt>
                <c:pt idx="125">
                  <c:v>-13.419170678929547</c:v>
                </c:pt>
                <c:pt idx="126">
                  <c:v>-13.469235399063958</c:v>
                </c:pt>
                <c:pt idx="127">
                  <c:v>-13.5191557186076</c:v>
                </c:pt>
                <c:pt idx="128">
                  <c:v>-13.568929868787672</c:v>
                </c:pt>
                <c:pt idx="129">
                  <c:v>-13.618556192360744</c:v>
                </c:pt>
                <c:pt idx="130">
                  <c:v>-13.668033139101626</c:v>
                </c:pt>
                <c:pt idx="131">
                  <c:v>-13.71735926146683</c:v>
                </c:pt>
                <c:pt idx="132">
                  <c:v>-13.766533210425552</c:v>
                </c:pt>
                <c:pt idx="133">
                  <c:v>-13.815553731451512</c:v>
                </c:pt>
                <c:pt idx="134">
                  <c:v>-13.864419660669638</c:v>
                </c:pt>
                <c:pt idx="135">
                  <c:v>-13.913129921150901</c:v>
                </c:pt>
                <c:pt idx="136">
                  <c:v>-13.961683519350043</c:v>
                </c:pt>
                <c:pt idx="137">
                  <c:v>-14.010079541680408</c:v>
                </c:pt>
                <c:pt idx="138">
                  <c:v>-14.058317151220297</c:v>
                </c:pt>
                <c:pt idx="139">
                  <c:v>-14.106395584546203</c:v>
                </c:pt>
                <c:pt idx="140">
                  <c:v>-14.154314148687687</c:v>
                </c:pt>
                <c:pt idx="141">
                  <c:v>-14.202072218198909</c:v>
                </c:pt>
                <c:pt idx="142">
                  <c:v>-14.249669232343127</c:v>
                </c:pt>
                <c:pt idx="143">
                  <c:v>-14.29710469238503</c:v>
                </c:pt>
                <c:pt idx="144">
                  <c:v>-14.344378158986951</c:v>
                </c:pt>
                <c:pt idx="145">
                  <c:v>-14.391489249705323</c:v>
                </c:pt>
                <c:pt idx="146">
                  <c:v>-14.438437636582789</c:v>
                </c:pt>
                <c:pt idx="147">
                  <c:v>-14.4852230438334</c:v>
                </c:pt>
                <c:pt idx="148">
                  <c:v>-14.531845245615981</c:v>
                </c:pt>
                <c:pt idx="149">
                  <c:v>-14.578304063893519</c:v>
                </c:pt>
                <c:pt idx="150">
                  <c:v>-14.624599366374436</c:v>
                </c:pt>
                <c:pt idx="151">
                  <c:v>-14.670731064533168</c:v>
                </c:pt>
                <c:pt idx="152">
                  <c:v>-14.716699111706571</c:v>
                </c:pt>
                <c:pt idx="153">
                  <c:v>-14.762503501263636</c:v>
                </c:pt>
                <c:pt idx="154">
                  <c:v>-14.808144264845644</c:v>
                </c:pt>
                <c:pt idx="155">
                  <c:v>-14.853621470673639</c:v>
                </c:pt>
                <c:pt idx="156">
                  <c:v>-14.898935221921439</c:v>
                </c:pt>
                <c:pt idx="157">
                  <c:v>-14.944085655151099</c:v>
                </c:pt>
                <c:pt idx="158">
                  <c:v>-14.989072938808416</c:v>
                </c:pt>
                <c:pt idx="159">
                  <c:v>-15.033897271776983</c:v>
                </c:pt>
                <c:pt idx="160">
                  <c:v>-15.078558881987259</c:v>
                </c:pt>
                <c:pt idx="161">
                  <c:v>-15.123058025079734</c:v>
                </c:pt>
                <c:pt idx="162">
                  <c:v>-15.16739498311987</c:v>
                </c:pt>
                <c:pt idx="163">
                  <c:v>-15.211570063362123</c:v>
                </c:pt>
                <c:pt idx="164">
                  <c:v>-15.25558359706219</c:v>
                </c:pt>
                <c:pt idx="165">
                  <c:v>-15.299435938335215</c:v>
                </c:pt>
                <c:pt idx="166">
                  <c:v>-15.343127463057847</c:v>
                </c:pt>
                <c:pt idx="167">
                  <c:v>-15.386658567813365</c:v>
                </c:pt>
                <c:pt idx="168">
                  <c:v>-15.430029668877221</c:v>
                </c:pt>
                <c:pt idx="169">
                  <c:v>-15.473241201242384</c:v>
                </c:pt>
                <c:pt idx="170">
                  <c:v>-15.516293617682493</c:v>
                </c:pt>
                <c:pt idx="171">
                  <c:v>-15.559187387851171</c:v>
                </c:pt>
                <c:pt idx="172">
                  <c:v>-15.601922997416914</c:v>
                </c:pt>
                <c:pt idx="173">
                  <c:v>-15.644500947231339</c:v>
                </c:pt>
                <c:pt idx="174">
                  <c:v>-15.686921752530221</c:v>
                </c:pt>
                <c:pt idx="175">
                  <c:v>-15.729185942165614</c:v>
                </c:pt>
                <c:pt idx="176">
                  <c:v>-15.771294057868053</c:v>
                </c:pt>
                <c:pt idx="177">
                  <c:v>-15.813246653537966</c:v>
                </c:pt>
                <c:pt idx="178">
                  <c:v>-15.855044294564404</c:v>
                </c:pt>
                <c:pt idx="179">
                  <c:v>-15.896687557171258</c:v>
                </c:pt>
                <c:pt idx="180">
                  <c:v>-15.938177027788802</c:v>
                </c:pt>
                <c:pt idx="181">
                  <c:v>-15.979513302450197</c:v>
                </c:pt>
                <c:pt idx="182">
                  <c:v>-16.020696986211842</c:v>
                </c:pt>
                <c:pt idx="183">
                  <c:v>-16.061728692596798</c:v>
                </c:pt>
                <c:pt idx="184">
                  <c:v>-16.10260904306049</c:v>
                </c:pt>
                <c:pt idx="185">
                  <c:v>-16.143338666477142</c:v>
                </c:pt>
                <c:pt idx="186">
                  <c:v>-16.183918198647426</c:v>
                </c:pt>
                <c:pt idx="187">
                  <c:v>-16.22434828182525</c:v>
                </c:pt>
                <c:pt idx="188">
                  <c:v>-16.264629564263963</c:v>
                </c:pt>
                <c:pt idx="189">
                  <c:v>-16.304762699780358</c:v>
                </c:pt>
                <c:pt idx="190">
                  <c:v>-16.344748347336783</c:v>
                </c:pt>
                <c:pt idx="191">
                  <c:v>-16.384587170639705</c:v>
                </c:pt>
                <c:pt idx="192">
                  <c:v>-16.424279837754867</c:v>
                </c:pt>
                <c:pt idx="193">
                  <c:v>-16.463827020737977</c:v>
                </c:pt>
                <c:pt idx="194">
                  <c:v>-16.503229395280343</c:v>
                </c:pt>
                <c:pt idx="195">
                  <c:v>-16.542487640369366</c:v>
                </c:pt>
                <c:pt idx="196">
                  <c:v>-16.581602437962772</c:v>
                </c:pt>
                <c:pt idx="197">
                  <c:v>-16.620574472676214</c:v>
                </c:pt>
                <c:pt idx="198">
                  <c:v>-16.659404431483985</c:v>
                </c:pt>
                <c:pt idx="199">
                  <c:v>-16.698093003431971</c:v>
                </c:pt>
                <c:pt idx="200">
                  <c:v>-16.736640879363051</c:v>
                </c:pt>
                <c:pt idx="201">
                  <c:v>-16.775048751653244</c:v>
                </c:pt>
              </c:numCache>
            </c:numRef>
          </c:yVal>
          <c:smooth val="1"/>
        </c:ser>
        <c:dLbls/>
        <c:axId val="101294848"/>
        <c:axId val="101296384"/>
      </c:scatterChart>
      <c:valAx>
        <c:axId val="101294848"/>
        <c:scaling>
          <c:logBase val="10"/>
          <c:orientation val="minMax"/>
          <c:max val="250000"/>
          <c:min val="100"/>
        </c:scaling>
        <c:axPos val="b"/>
        <c:numFmt formatCode="General" sourceLinked="1"/>
        <c:tickLblPos val="nextTo"/>
        <c:crossAx val="101296384"/>
        <c:crosses val="autoZero"/>
        <c:crossBetween val="midCat"/>
      </c:valAx>
      <c:valAx>
        <c:axId val="101296384"/>
        <c:scaling>
          <c:orientation val="minMax"/>
        </c:scaling>
        <c:axPos val="l"/>
        <c:majorGridlines/>
        <c:numFmt formatCode="General" sourceLinked="1"/>
        <c:tickLblPos val="nextTo"/>
        <c:crossAx val="101294848"/>
        <c:crosses val="autoZero"/>
        <c:crossBetween val="midCat"/>
      </c:valAx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WIEN!$L$1</c:f>
              <c:strCache>
                <c:ptCount val="1"/>
                <c:pt idx="0">
                  <c:v>φbeta</c:v>
                </c:pt>
              </c:strCache>
            </c:strRef>
          </c:tx>
          <c:marker>
            <c:symbol val="none"/>
          </c:marker>
          <c:xVal>
            <c:numRef>
              <c:f>WIEN!$D$2:$D$203</c:f>
              <c:numCache>
                <c:formatCode>General</c:formatCode>
                <c:ptCount val="202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2000</c:v>
                </c:pt>
                <c:pt idx="11">
                  <c:v>3000</c:v>
                </c:pt>
                <c:pt idx="12">
                  <c:v>4000</c:v>
                </c:pt>
                <c:pt idx="13">
                  <c:v>5000</c:v>
                </c:pt>
                <c:pt idx="14">
                  <c:v>6000</c:v>
                </c:pt>
                <c:pt idx="15">
                  <c:v>7000</c:v>
                </c:pt>
                <c:pt idx="16">
                  <c:v>8000</c:v>
                </c:pt>
                <c:pt idx="17">
                  <c:v>9000</c:v>
                </c:pt>
                <c:pt idx="18">
                  <c:v>10000</c:v>
                </c:pt>
                <c:pt idx="19">
                  <c:v>11000</c:v>
                </c:pt>
                <c:pt idx="20">
                  <c:v>12000</c:v>
                </c:pt>
                <c:pt idx="21">
                  <c:v>13000</c:v>
                </c:pt>
                <c:pt idx="22">
                  <c:v>14000</c:v>
                </c:pt>
                <c:pt idx="23">
                  <c:v>15000</c:v>
                </c:pt>
                <c:pt idx="24">
                  <c:v>16000</c:v>
                </c:pt>
                <c:pt idx="25">
                  <c:v>17000</c:v>
                </c:pt>
                <c:pt idx="26">
                  <c:v>18000</c:v>
                </c:pt>
                <c:pt idx="27">
                  <c:v>19000</c:v>
                </c:pt>
                <c:pt idx="28">
                  <c:v>20000</c:v>
                </c:pt>
                <c:pt idx="29">
                  <c:v>21000</c:v>
                </c:pt>
                <c:pt idx="30">
                  <c:v>22000</c:v>
                </c:pt>
                <c:pt idx="31">
                  <c:v>23000</c:v>
                </c:pt>
                <c:pt idx="32">
                  <c:v>24000</c:v>
                </c:pt>
                <c:pt idx="33">
                  <c:v>25000</c:v>
                </c:pt>
                <c:pt idx="34">
                  <c:v>26000</c:v>
                </c:pt>
                <c:pt idx="35">
                  <c:v>27000</c:v>
                </c:pt>
                <c:pt idx="36">
                  <c:v>28000</c:v>
                </c:pt>
                <c:pt idx="37">
                  <c:v>29000</c:v>
                </c:pt>
                <c:pt idx="38">
                  <c:v>30000</c:v>
                </c:pt>
                <c:pt idx="39">
                  <c:v>31000</c:v>
                </c:pt>
                <c:pt idx="40">
                  <c:v>32000</c:v>
                </c:pt>
                <c:pt idx="41">
                  <c:v>33000</c:v>
                </c:pt>
                <c:pt idx="42">
                  <c:v>34000</c:v>
                </c:pt>
                <c:pt idx="43">
                  <c:v>35000</c:v>
                </c:pt>
                <c:pt idx="44">
                  <c:v>36000</c:v>
                </c:pt>
                <c:pt idx="45">
                  <c:v>37000</c:v>
                </c:pt>
                <c:pt idx="46">
                  <c:v>38000</c:v>
                </c:pt>
                <c:pt idx="47">
                  <c:v>39000</c:v>
                </c:pt>
                <c:pt idx="48">
                  <c:v>40000</c:v>
                </c:pt>
                <c:pt idx="49">
                  <c:v>41000</c:v>
                </c:pt>
                <c:pt idx="50">
                  <c:v>42000</c:v>
                </c:pt>
                <c:pt idx="51">
                  <c:v>43000</c:v>
                </c:pt>
                <c:pt idx="52">
                  <c:v>44000</c:v>
                </c:pt>
                <c:pt idx="53">
                  <c:v>45000</c:v>
                </c:pt>
                <c:pt idx="54">
                  <c:v>46000</c:v>
                </c:pt>
                <c:pt idx="55">
                  <c:v>47000</c:v>
                </c:pt>
                <c:pt idx="56">
                  <c:v>48000</c:v>
                </c:pt>
                <c:pt idx="57">
                  <c:v>49000</c:v>
                </c:pt>
                <c:pt idx="58">
                  <c:v>50000</c:v>
                </c:pt>
                <c:pt idx="59">
                  <c:v>51000</c:v>
                </c:pt>
                <c:pt idx="60">
                  <c:v>52000</c:v>
                </c:pt>
                <c:pt idx="61">
                  <c:v>53000</c:v>
                </c:pt>
                <c:pt idx="62">
                  <c:v>54000</c:v>
                </c:pt>
                <c:pt idx="63">
                  <c:v>55000</c:v>
                </c:pt>
                <c:pt idx="64">
                  <c:v>56000</c:v>
                </c:pt>
                <c:pt idx="65">
                  <c:v>57000</c:v>
                </c:pt>
                <c:pt idx="66">
                  <c:v>58000</c:v>
                </c:pt>
                <c:pt idx="67">
                  <c:v>59000</c:v>
                </c:pt>
                <c:pt idx="68">
                  <c:v>60000</c:v>
                </c:pt>
                <c:pt idx="69">
                  <c:v>61000</c:v>
                </c:pt>
                <c:pt idx="70">
                  <c:v>62000</c:v>
                </c:pt>
                <c:pt idx="71">
                  <c:v>63000</c:v>
                </c:pt>
                <c:pt idx="72">
                  <c:v>64000</c:v>
                </c:pt>
                <c:pt idx="73">
                  <c:v>65000</c:v>
                </c:pt>
                <c:pt idx="74">
                  <c:v>66000</c:v>
                </c:pt>
                <c:pt idx="75">
                  <c:v>67000</c:v>
                </c:pt>
                <c:pt idx="76">
                  <c:v>68000</c:v>
                </c:pt>
                <c:pt idx="77">
                  <c:v>69000</c:v>
                </c:pt>
                <c:pt idx="78">
                  <c:v>70000</c:v>
                </c:pt>
                <c:pt idx="79">
                  <c:v>71000</c:v>
                </c:pt>
                <c:pt idx="80">
                  <c:v>72000</c:v>
                </c:pt>
                <c:pt idx="81">
                  <c:v>73000</c:v>
                </c:pt>
                <c:pt idx="82">
                  <c:v>74000</c:v>
                </c:pt>
                <c:pt idx="83">
                  <c:v>75000</c:v>
                </c:pt>
                <c:pt idx="84">
                  <c:v>76000</c:v>
                </c:pt>
                <c:pt idx="85">
                  <c:v>77000</c:v>
                </c:pt>
                <c:pt idx="86">
                  <c:v>78000</c:v>
                </c:pt>
                <c:pt idx="87">
                  <c:v>79000</c:v>
                </c:pt>
                <c:pt idx="88">
                  <c:v>80000</c:v>
                </c:pt>
                <c:pt idx="89">
                  <c:v>81000</c:v>
                </c:pt>
                <c:pt idx="90">
                  <c:v>82000</c:v>
                </c:pt>
                <c:pt idx="91">
                  <c:v>83000</c:v>
                </c:pt>
                <c:pt idx="92">
                  <c:v>84000</c:v>
                </c:pt>
                <c:pt idx="93">
                  <c:v>85000</c:v>
                </c:pt>
                <c:pt idx="94">
                  <c:v>86000</c:v>
                </c:pt>
                <c:pt idx="95">
                  <c:v>87000</c:v>
                </c:pt>
                <c:pt idx="96">
                  <c:v>88000</c:v>
                </c:pt>
                <c:pt idx="97">
                  <c:v>89000</c:v>
                </c:pt>
                <c:pt idx="98">
                  <c:v>90000</c:v>
                </c:pt>
                <c:pt idx="99">
                  <c:v>91000</c:v>
                </c:pt>
                <c:pt idx="100">
                  <c:v>92000</c:v>
                </c:pt>
                <c:pt idx="101">
                  <c:v>93000</c:v>
                </c:pt>
                <c:pt idx="102">
                  <c:v>94000</c:v>
                </c:pt>
                <c:pt idx="103">
                  <c:v>95000</c:v>
                </c:pt>
                <c:pt idx="104">
                  <c:v>96000</c:v>
                </c:pt>
                <c:pt idx="105">
                  <c:v>97000</c:v>
                </c:pt>
                <c:pt idx="106">
                  <c:v>98000</c:v>
                </c:pt>
                <c:pt idx="107">
                  <c:v>99000</c:v>
                </c:pt>
                <c:pt idx="108">
                  <c:v>100000</c:v>
                </c:pt>
                <c:pt idx="109">
                  <c:v>101000</c:v>
                </c:pt>
                <c:pt idx="110">
                  <c:v>102000</c:v>
                </c:pt>
                <c:pt idx="111">
                  <c:v>103000</c:v>
                </c:pt>
                <c:pt idx="112">
                  <c:v>104000</c:v>
                </c:pt>
                <c:pt idx="113">
                  <c:v>105000</c:v>
                </c:pt>
                <c:pt idx="114">
                  <c:v>106000</c:v>
                </c:pt>
                <c:pt idx="115">
                  <c:v>107000</c:v>
                </c:pt>
                <c:pt idx="116">
                  <c:v>108000</c:v>
                </c:pt>
                <c:pt idx="117">
                  <c:v>109000</c:v>
                </c:pt>
                <c:pt idx="118">
                  <c:v>110000</c:v>
                </c:pt>
                <c:pt idx="119">
                  <c:v>111000</c:v>
                </c:pt>
                <c:pt idx="120">
                  <c:v>112000</c:v>
                </c:pt>
                <c:pt idx="121">
                  <c:v>113000</c:v>
                </c:pt>
                <c:pt idx="122">
                  <c:v>114000</c:v>
                </c:pt>
                <c:pt idx="123">
                  <c:v>115000</c:v>
                </c:pt>
                <c:pt idx="124">
                  <c:v>116000</c:v>
                </c:pt>
                <c:pt idx="125">
                  <c:v>117000</c:v>
                </c:pt>
                <c:pt idx="126">
                  <c:v>118000</c:v>
                </c:pt>
                <c:pt idx="127">
                  <c:v>119000</c:v>
                </c:pt>
                <c:pt idx="128">
                  <c:v>120000</c:v>
                </c:pt>
                <c:pt idx="129">
                  <c:v>121000</c:v>
                </c:pt>
                <c:pt idx="130">
                  <c:v>122000</c:v>
                </c:pt>
                <c:pt idx="131">
                  <c:v>123000</c:v>
                </c:pt>
                <c:pt idx="132">
                  <c:v>124000</c:v>
                </c:pt>
                <c:pt idx="133">
                  <c:v>125000</c:v>
                </c:pt>
                <c:pt idx="134">
                  <c:v>126000</c:v>
                </c:pt>
                <c:pt idx="135">
                  <c:v>127000</c:v>
                </c:pt>
                <c:pt idx="136">
                  <c:v>128000</c:v>
                </c:pt>
                <c:pt idx="137">
                  <c:v>129000</c:v>
                </c:pt>
                <c:pt idx="138">
                  <c:v>130000</c:v>
                </c:pt>
                <c:pt idx="139">
                  <c:v>131000</c:v>
                </c:pt>
                <c:pt idx="140">
                  <c:v>132000</c:v>
                </c:pt>
                <c:pt idx="141">
                  <c:v>133000</c:v>
                </c:pt>
                <c:pt idx="142">
                  <c:v>134000</c:v>
                </c:pt>
                <c:pt idx="143">
                  <c:v>135000</c:v>
                </c:pt>
                <c:pt idx="144">
                  <c:v>136000</c:v>
                </c:pt>
                <c:pt idx="145">
                  <c:v>137000</c:v>
                </c:pt>
                <c:pt idx="146">
                  <c:v>138000</c:v>
                </c:pt>
                <c:pt idx="147">
                  <c:v>139000</c:v>
                </c:pt>
                <c:pt idx="148">
                  <c:v>140000</c:v>
                </c:pt>
                <c:pt idx="149">
                  <c:v>141000</c:v>
                </c:pt>
                <c:pt idx="150">
                  <c:v>142000</c:v>
                </c:pt>
                <c:pt idx="151">
                  <c:v>143000</c:v>
                </c:pt>
                <c:pt idx="152">
                  <c:v>144000</c:v>
                </c:pt>
                <c:pt idx="153">
                  <c:v>145000</c:v>
                </c:pt>
                <c:pt idx="154">
                  <c:v>146000</c:v>
                </c:pt>
                <c:pt idx="155">
                  <c:v>147000</c:v>
                </c:pt>
                <c:pt idx="156">
                  <c:v>148000</c:v>
                </c:pt>
                <c:pt idx="157">
                  <c:v>149000</c:v>
                </c:pt>
                <c:pt idx="158">
                  <c:v>150000</c:v>
                </c:pt>
                <c:pt idx="159">
                  <c:v>151000</c:v>
                </c:pt>
                <c:pt idx="160">
                  <c:v>152000</c:v>
                </c:pt>
                <c:pt idx="161">
                  <c:v>153000</c:v>
                </c:pt>
                <c:pt idx="162">
                  <c:v>154000</c:v>
                </c:pt>
                <c:pt idx="163">
                  <c:v>155000</c:v>
                </c:pt>
                <c:pt idx="164">
                  <c:v>156000</c:v>
                </c:pt>
                <c:pt idx="165">
                  <c:v>157000</c:v>
                </c:pt>
                <c:pt idx="166">
                  <c:v>158000</c:v>
                </c:pt>
                <c:pt idx="167">
                  <c:v>159000</c:v>
                </c:pt>
                <c:pt idx="168">
                  <c:v>160000</c:v>
                </c:pt>
                <c:pt idx="169">
                  <c:v>161000</c:v>
                </c:pt>
                <c:pt idx="170">
                  <c:v>162000</c:v>
                </c:pt>
                <c:pt idx="171">
                  <c:v>163000</c:v>
                </c:pt>
                <c:pt idx="172">
                  <c:v>164000</c:v>
                </c:pt>
                <c:pt idx="173">
                  <c:v>165000</c:v>
                </c:pt>
                <c:pt idx="174">
                  <c:v>166000</c:v>
                </c:pt>
                <c:pt idx="175">
                  <c:v>167000</c:v>
                </c:pt>
                <c:pt idx="176">
                  <c:v>168000</c:v>
                </c:pt>
                <c:pt idx="177">
                  <c:v>169000</c:v>
                </c:pt>
                <c:pt idx="178">
                  <c:v>170000</c:v>
                </c:pt>
                <c:pt idx="179">
                  <c:v>171000</c:v>
                </c:pt>
                <c:pt idx="180">
                  <c:v>172000</c:v>
                </c:pt>
                <c:pt idx="181">
                  <c:v>173000</c:v>
                </c:pt>
                <c:pt idx="182">
                  <c:v>174000</c:v>
                </c:pt>
                <c:pt idx="183">
                  <c:v>175000</c:v>
                </c:pt>
                <c:pt idx="184">
                  <c:v>176000</c:v>
                </c:pt>
                <c:pt idx="185">
                  <c:v>177000</c:v>
                </c:pt>
                <c:pt idx="186">
                  <c:v>178000</c:v>
                </c:pt>
                <c:pt idx="187">
                  <c:v>179000</c:v>
                </c:pt>
                <c:pt idx="188">
                  <c:v>180000</c:v>
                </c:pt>
                <c:pt idx="189">
                  <c:v>181000</c:v>
                </c:pt>
                <c:pt idx="190">
                  <c:v>182000</c:v>
                </c:pt>
                <c:pt idx="191">
                  <c:v>183000</c:v>
                </c:pt>
                <c:pt idx="192">
                  <c:v>184000</c:v>
                </c:pt>
                <c:pt idx="193">
                  <c:v>185000</c:v>
                </c:pt>
                <c:pt idx="194">
                  <c:v>186000</c:v>
                </c:pt>
                <c:pt idx="195">
                  <c:v>187000</c:v>
                </c:pt>
                <c:pt idx="196">
                  <c:v>188000</c:v>
                </c:pt>
                <c:pt idx="197">
                  <c:v>189000</c:v>
                </c:pt>
                <c:pt idx="198">
                  <c:v>190000</c:v>
                </c:pt>
                <c:pt idx="199">
                  <c:v>191000</c:v>
                </c:pt>
                <c:pt idx="200">
                  <c:v>192000</c:v>
                </c:pt>
                <c:pt idx="201">
                  <c:v>193000</c:v>
                </c:pt>
              </c:numCache>
            </c:numRef>
          </c:xVal>
          <c:yVal>
            <c:numRef>
              <c:f>WIEN!$L$2:$L$203</c:f>
              <c:numCache>
                <c:formatCode>General</c:formatCode>
                <c:ptCount val="202"/>
                <c:pt idx="0">
                  <c:v>89.432784136499492</c:v>
                </c:pt>
                <c:pt idx="1">
                  <c:v>88.865642381837958</c:v>
                </c:pt>
                <c:pt idx="2">
                  <c:v>88.298648778711339</c:v>
                </c:pt>
                <c:pt idx="3">
                  <c:v>87.731877237677239</c:v>
                </c:pt>
                <c:pt idx="4">
                  <c:v>87.165401471455169</c:v>
                </c:pt>
                <c:pt idx="5">
                  <c:v>86.599294929667963</c:v>
                </c:pt>
                <c:pt idx="6">
                  <c:v>86.033630734169051</c:v>
                </c:pt>
                <c:pt idx="7">
                  <c:v>85.468481615097161</c:v>
                </c:pt>
                <c:pt idx="8">
                  <c:v>84.903919847797326</c:v>
                </c:pt>
                <c:pt idx="9">
                  <c:v>84.340017190743467</c:v>
                </c:pt>
                <c:pt idx="10">
                  <c:v>78.752541155658676</c:v>
                </c:pt>
                <c:pt idx="11">
                  <c:v>73.303925006442455</c:v>
                </c:pt>
                <c:pt idx="12">
                  <c:v>68.049468040732819</c:v>
                </c:pt>
                <c:pt idx="13">
                  <c:v>63.030571360692548</c:v>
                </c:pt>
                <c:pt idx="14">
                  <c:v>58.274093908207924</c:v>
                </c:pt>
                <c:pt idx="15">
                  <c:v>53.793497872604171</c:v>
                </c:pt>
                <c:pt idx="16">
                  <c:v>49.591099068830239</c:v>
                </c:pt>
                <c:pt idx="17">
                  <c:v>45.660744225796329</c:v>
                </c:pt>
                <c:pt idx="18">
                  <c:v>41.990409822780144</c:v>
                </c:pt>
                <c:pt idx="19">
                  <c:v>38.564432350320452</c:v>
                </c:pt>
                <c:pt idx="20">
                  <c:v>35.365259526084344</c:v>
                </c:pt>
                <c:pt idx="21">
                  <c:v>32.374729107268472</c:v>
                </c:pt>
                <c:pt idx="22">
                  <c:v>29.574941765765615</c:v>
                </c:pt>
                <c:pt idx="23">
                  <c:v>26.948814375881856</c:v>
                </c:pt>
                <c:pt idx="24">
                  <c:v>24.480397259162245</c:v>
                </c:pt>
                <c:pt idx="25">
                  <c:v>22.155025975817075</c:v>
                </c:pt>
                <c:pt idx="26">
                  <c:v>19.959362656092694</c:v>
                </c:pt>
                <c:pt idx="27">
                  <c:v>17.881367385041774</c:v>
                </c:pt>
                <c:pt idx="28">
                  <c:v>15.910228235377593</c:v>
                </c:pt>
                <c:pt idx="29">
                  <c:v>14.036269406085875</c:v>
                </c:pt>
                <c:pt idx="30">
                  <c:v>12.250850247197425</c:v>
                </c:pt>
                <c:pt idx="31">
                  <c:v>10.546263241140581</c:v>
                </c:pt>
                <c:pt idx="32">
                  <c:v>8.9156357829723589</c:v>
                </c:pt>
                <c:pt idx="33">
                  <c:v>7.3528384459754204</c:v>
                </c:pt>
                <c:pt idx="34">
                  <c:v>5.8524010169156755</c:v>
                </c:pt>
                <c:pt idx="35">
                  <c:v>4.4094367006415185</c:v>
                </c:pt>
                <c:pt idx="36">
                  <c:v>3.019574357568839</c:v>
                </c:pt>
                <c:pt idx="37">
                  <c:v>1.6788983316420116</c:v>
                </c:pt>
                <c:pt idx="38">
                  <c:v>0.3838952693844338</c:v>
                </c:pt>
                <c:pt idx="39">
                  <c:v>-0.86859273225120148</c:v>
                </c:pt>
                <c:pt idx="40">
                  <c:v>-2.0814093169324841</c:v>
                </c:pt>
                <c:pt idx="41">
                  <c:v>-3.2571200385372783</c:v>
                </c:pt>
                <c:pt idx="42">
                  <c:v>-4.3980441029179964</c:v>
                </c:pt>
                <c:pt idx="43">
                  <c:v>-5.506282221342504</c:v>
                </c:pt>
                <c:pt idx="44">
                  <c:v>-6.5837410589070195</c:v>
                </c:pt>
                <c:pt idx="45">
                  <c:v>-7.6321547065094641</c:v>
                </c:pt>
                <c:pt idx="46">
                  <c:v>-8.6531035537443</c:v>
                </c:pt>
                <c:pt idx="47">
                  <c:v>-9.6480308932948091</c:v>
                </c:pt>
                <c:pt idx="48">
                  <c:v>-10.61825754539054</c:v>
                </c:pt>
                <c:pt idx="49">
                  <c:v>-11.564994753628159</c:v>
                </c:pt>
                <c:pt idx="50">
                  <c:v>-12.489355570660363</c:v>
                </c:pt>
                <c:pt idx="51">
                  <c:v>-13.392364923585276</c:v>
                </c:pt>
                <c:pt idx="52">
                  <c:v>-14.274968523899318</c:v>
                </c:pt>
                <c:pt idx="53">
                  <c:v>-15.138040765203405</c:v>
                </c:pt>
                <c:pt idx="54">
                  <c:v>-15.982391733074582</c:v>
                </c:pt>
                <c:pt idx="55">
                  <c:v>-16.808773435269224</c:v>
                </c:pt>
                <c:pt idx="56">
                  <c:v>-17.617885346375665</c:v>
                </c:pt>
                <c:pt idx="57">
                  <c:v>-18.410379348891681</c:v>
                </c:pt>
                <c:pt idx="58">
                  <c:v>-19.186864142203358</c:v>
                </c:pt>
                <c:pt idx="59">
                  <c:v>-19.947909181861171</c:v>
                </c:pt>
                <c:pt idx="60">
                  <c:v>-20.694048203689658</c:v>
                </c:pt>
                <c:pt idx="61">
                  <c:v>-21.42578238046038</c:v>
                </c:pt>
                <c:pt idx="62">
                  <c:v>-22.143583152952719</c:v>
                </c:pt>
                <c:pt idx="63">
                  <c:v>-22.847894772103231</c:v>
                </c:pt>
                <c:pt idx="64">
                  <c:v>-23.539136584494312</c:v>
                </c:pt>
                <c:pt idx="65">
                  <c:v>-24.217705089552322</c:v>
                </c:pt>
                <c:pt idx="66">
                  <c:v>-24.883975793452905</c:v>
                </c:pt>
                <c:pt idx="67">
                  <c:v>-25.538304881785209</c:v>
                </c:pt>
                <c:pt idx="68">
                  <c:v>-26.18103073045166</c:v>
                </c:pt>
                <c:pt idx="69">
                  <c:v>-26.81247527202931</c:v>
                </c:pt>
                <c:pt idx="70">
                  <c:v>-27.432945232846929</c:v>
                </c:pt>
                <c:pt idx="71">
                  <c:v>-28.042733254301083</c:v>
                </c:pt>
                <c:pt idx="72">
                  <c:v>-28.642118910414855</c:v>
                </c:pt>
                <c:pt idx="73">
                  <c:v>-29.231369632306901</c:v>
                </c:pt>
                <c:pt idx="74">
                  <c:v>-29.810741549057322</c:v>
                </c:pt>
                <c:pt idx="75">
                  <c:v>-30.380480253425631</c:v>
                </c:pt>
                <c:pt idx="76">
                  <c:v>-30.940821499950982</c:v>
                </c:pt>
                <c:pt idx="77">
                  <c:v>-31.491991842159639</c:v>
                </c:pt>
                <c:pt idx="78">
                  <c:v>-32.034209214885067</c:v>
                </c:pt>
                <c:pt idx="79">
                  <c:v>-32.567683467071213</c:v>
                </c:pt>
                <c:pt idx="80">
                  <c:v>-33.092616849863127</c:v>
                </c:pt>
                <c:pt idx="81">
                  <c:v>-33.609204464288887</c:v>
                </c:pt>
                <c:pt idx="82">
                  <c:v>-34.117634672396015</c:v>
                </c:pt>
                <c:pt idx="83">
                  <c:v>-34.618089475297779</c:v>
                </c:pt>
                <c:pt idx="84">
                  <c:v>-35.110744861244306</c:v>
                </c:pt>
                <c:pt idx="85">
                  <c:v>-35.595771126509383</c:v>
                </c:pt>
                <c:pt idx="86">
                  <c:v>-36.073333171604581</c:v>
                </c:pt>
                <c:pt idx="87">
                  <c:v>-36.543590775086891</c:v>
                </c:pt>
                <c:pt idx="88">
                  <c:v>-37.006698846988407</c:v>
                </c:pt>
                <c:pt idx="89">
                  <c:v>-37.46280766371261</c:v>
                </c:pt>
                <c:pt idx="90">
                  <c:v>-37.912063086043311</c:v>
                </c:pt>
                <c:pt idx="91">
                  <c:v>-38.354606761769602</c:v>
                </c:pt>
                <c:pt idx="92">
                  <c:v>-38.790576314267234</c:v>
                </c:pt>
                <c:pt idx="93">
                  <c:v>-39.220105518261725</c:v>
                </c:pt>
                <c:pt idx="94">
                  <c:v>-39.643324463872403</c:v>
                </c:pt>
                <c:pt idx="95">
                  <c:v>-40.060359709935312</c:v>
                </c:pt>
                <c:pt idx="96">
                  <c:v>-40.471334427510271</c:v>
                </c:pt>
                <c:pt idx="97">
                  <c:v>-40.876368534384689</c:v>
                </c:pt>
                <c:pt idx="98">
                  <c:v>-41.275578821323826</c:v>
                </c:pt>
                <c:pt idx="99">
                  <c:v>-41.669079070731115</c:v>
                </c:pt>
                <c:pt idx="100">
                  <c:v>-42.056980168337027</c:v>
                </c:pt>
                <c:pt idx="101">
                  <c:v>-42.439390208466008</c:v>
                </c:pt>
                <c:pt idx="102">
                  <c:v>-42.816414593386646</c:v>
                </c:pt>
                <c:pt idx="103">
                  <c:v>-43.188156127204763</c:v>
                </c:pt>
                <c:pt idx="104">
                  <c:v>-43.554715104714774</c:v>
                </c:pt>
                <c:pt idx="105">
                  <c:v>-43.916189395588106</c:v>
                </c:pt>
                <c:pt idx="106">
                  <c:v>-44.272674524248991</c:v>
                </c:pt>
                <c:pt idx="107">
                  <c:v>-44.624263745746951</c:v>
                </c:pt>
                <c:pt idx="108">
                  <c:v>-44.971048117919942</c:v>
                </c:pt>
                <c:pt idx="109">
                  <c:v>-45.313116570105137</c:v>
                </c:pt>
                <c:pt idx="110">
                  <c:v>-45.650555968643062</c:v>
                </c:pt>
                <c:pt idx="111">
                  <c:v>-45.983451179391231</c:v>
                </c:pt>
                <c:pt idx="112">
                  <c:v>-46.311885127447589</c:v>
                </c:pt>
                <c:pt idx="113">
                  <c:v>-46.635938854272823</c:v>
                </c:pt>
                <c:pt idx="114">
                  <c:v>-46.955691572374022</c:v>
                </c:pt>
                <c:pt idx="115">
                  <c:v>-47.271220717709191</c:v>
                </c:pt>
                <c:pt idx="116">
                  <c:v>-47.582601999952793</c:v>
                </c:pt>
                <c:pt idx="117">
                  <c:v>-47.889909450753336</c:v>
                </c:pt>
                <c:pt idx="118">
                  <c:v>-48.193215470103894</c:v>
                </c:pt>
                <c:pt idx="119">
                  <c:v>-48.492590870934976</c:v>
                </c:pt>
                <c:pt idx="120">
                  <c:v>-48.78810492203354</c:v>
                </c:pt>
                <c:pt idx="121">
                  <c:v>-49.079825389380446</c:v>
                </c:pt>
                <c:pt idx="122">
                  <c:v>-49.367818575996459</c:v>
                </c:pt>
                <c:pt idx="123">
                  <c:v>-49.652149360371887</c:v>
                </c:pt>
                <c:pt idx="124">
                  <c:v>-49.932881233560181</c:v>
                </c:pt>
                <c:pt idx="125">
                  <c:v>-50.210076335001666</c:v>
                </c:pt>
                <c:pt idx="126">
                  <c:v>-50.483795487140476</c:v>
                </c:pt>
                <c:pt idx="127">
                  <c:v>-50.754098228896112</c:v>
                </c:pt>
                <c:pt idx="128">
                  <c:v>-51.021042848043912</c:v>
                </c:pt>
                <c:pt idx="129">
                  <c:v>-51.284686412557008</c:v>
                </c:pt>
                <c:pt idx="130">
                  <c:v>-51.545084800955529</c:v>
                </c:pt>
                <c:pt idx="131">
                  <c:v>-51.802292731709507</c:v>
                </c:pt>
                <c:pt idx="132">
                  <c:v>-52.056363791739393</c:v>
                </c:pt>
                <c:pt idx="133">
                  <c:v>-52.307350464045939</c:v>
                </c:pt>
                <c:pt idx="134">
                  <c:v>-52.555304154517316</c:v>
                </c:pt>
                <c:pt idx="135">
                  <c:v>-52.800275217936026</c:v>
                </c:pt>
                <c:pt idx="136">
                  <c:v>-53.042312983228314</c:v>
                </c:pt>
                <c:pt idx="137">
                  <c:v>-53.281465777978092</c:v>
                </c:pt>
                <c:pt idx="138">
                  <c:v>-53.51778095223974</c:v>
                </c:pt>
                <c:pt idx="139">
                  <c:v>-53.751304901674864</c:v>
                </c:pt>
                <c:pt idx="140">
                  <c:v>-53.982083090036042</c:v>
                </c:pt>
                <c:pt idx="141">
                  <c:v>-54.210160071026159</c:v>
                </c:pt>
                <c:pt idx="142">
                  <c:v>-54.435579509552092</c:v>
                </c:pt>
                <c:pt idx="143">
                  <c:v>-54.658384202398032</c:v>
                </c:pt>
                <c:pt idx="144">
                  <c:v>-54.878616098333445</c:v>
                </c:pt>
                <c:pt idx="145">
                  <c:v>-55.096316317681016</c:v>
                </c:pt>
                <c:pt idx="146">
                  <c:v>-55.311525171360799</c:v>
                </c:pt>
                <c:pt idx="147">
                  <c:v>-55.524282179425533</c:v>
                </c:pt>
                <c:pt idx="148">
                  <c:v>-55.734626089106158</c:v>
                </c:pt>
                <c:pt idx="149">
                  <c:v>-55.94259489238712</c:v>
                </c:pt>
                <c:pt idx="150">
                  <c:v>-56.148225843117814</c:v>
                </c:pt>
                <c:pt idx="151">
                  <c:v>-56.351555473683241</c:v>
                </c:pt>
                <c:pt idx="152">
                  <c:v>-56.552619611242385</c:v>
                </c:pt>
                <c:pt idx="153">
                  <c:v>-56.751453393551628</c:v>
                </c:pt>
                <c:pt idx="154">
                  <c:v>-56.948091284382677</c:v>
                </c:pt>
                <c:pt idx="155">
                  <c:v>-57.142567088547558</c:v>
                </c:pt>
                <c:pt idx="156">
                  <c:v>-57.334913966545706</c:v>
                </c:pt>
                <c:pt idx="157">
                  <c:v>-57.525164448839909</c:v>
                </c:pt>
                <c:pt idx="158">
                  <c:v>-57.713350449776016</c:v>
                </c:pt>
                <c:pt idx="159">
                  <c:v>-57.899503281152377</c:v>
                </c:pt>
                <c:pt idx="160">
                  <c:v>-58.083653665454563</c:v>
                </c:pt>
                <c:pt idx="161">
                  <c:v>-58.265831748760334</c:v>
                </c:pt>
                <c:pt idx="162">
                  <c:v>-58.446067113325341</c:v>
                </c:pt>
                <c:pt idx="163">
                  <c:v>-58.624388789861086</c:v>
                </c:pt>
                <c:pt idx="164">
                  <c:v>-58.800825269510447</c:v>
                </c:pt>
                <c:pt idx="165">
                  <c:v>-58.975404515530144</c:v>
                </c:pt>
                <c:pt idx="166">
                  <c:v>-59.14815397469043</c:v>
                </c:pt>
                <c:pt idx="167">
                  <c:v>-59.319100588395713</c:v>
                </c:pt>
                <c:pt idx="168">
                  <c:v>-59.4882708035382</c:v>
                </c:pt>
                <c:pt idx="169">
                  <c:v>-59.655690583087804</c:v>
                </c:pt>
                <c:pt idx="170">
                  <c:v>-59.821385416427773</c:v>
                </c:pt>
                <c:pt idx="171">
                  <c:v>-59.985380329443444</c:v>
                </c:pt>
                <c:pt idx="172">
                  <c:v>-60.14769989436779</c:v>
                </c:pt>
                <c:pt idx="173">
                  <c:v>-60.308368239393403</c:v>
                </c:pt>
                <c:pt idx="174">
                  <c:v>-60.467409058055026</c:v>
                </c:pt>
                <c:pt idx="175">
                  <c:v>-60.624845618389628</c:v>
                </c:pt>
                <c:pt idx="176">
                  <c:v>-60.78070077188012</c:v>
                </c:pt>
                <c:pt idx="177">
                  <c:v>-60.93499696218646</c:v>
                </c:pt>
                <c:pt idx="178">
                  <c:v>-61.087756233673524</c:v>
                </c:pt>
                <c:pt idx="179">
                  <c:v>-61.239000239735972</c:v>
                </c:pt>
                <c:pt idx="180">
                  <c:v>-61.388750250929753</c:v>
                </c:pt>
                <c:pt idx="181">
                  <c:v>-61.537027162912985</c:v>
                </c:pt>
                <c:pt idx="182">
                  <c:v>-61.683851504202075</c:v>
                </c:pt>
                <c:pt idx="183">
                  <c:v>-61.82924344374652</c:v>
                </c:pt>
                <c:pt idx="184">
                  <c:v>-61.973222798328109</c:v>
                </c:pt>
                <c:pt idx="185">
                  <c:v>-62.11580903978993</c:v>
                </c:pt>
                <c:pt idx="186">
                  <c:v>-62.257021302096668</c:v>
                </c:pt>
                <c:pt idx="187">
                  <c:v>-62.396878388233411</c:v>
                </c:pt>
                <c:pt idx="188">
                  <c:v>-62.535398776944923</c:v>
                </c:pt>
                <c:pt idx="189">
                  <c:v>-62.67260062932143</c:v>
                </c:pt>
                <c:pt idx="190">
                  <c:v>-62.808501795232054</c:v>
                </c:pt>
                <c:pt idx="191">
                  <c:v>-62.94311981961301</c:v>
                </c:pt>
                <c:pt idx="192">
                  <c:v>-63.076471948610923</c:v>
                </c:pt>
                <c:pt idx="193">
                  <c:v>-63.208575135587743</c:v>
                </c:pt>
                <c:pt idx="194">
                  <c:v>-63.339446046988868</c:v>
                </c:pt>
                <c:pt idx="195">
                  <c:v>-63.46910106807821</c:v>
                </c:pt>
                <c:pt idx="196">
                  <c:v>-63.597556308543986</c:v>
                </c:pt>
                <c:pt idx="197">
                  <c:v>-63.724827607978376</c:v>
                </c:pt>
                <c:pt idx="198">
                  <c:v>-63.850930541233652</c:v>
                </c:pt>
                <c:pt idx="199">
                  <c:v>-63.975880423658758</c:v>
                </c:pt>
                <c:pt idx="200">
                  <c:v>-64.099692316216959</c:v>
                </c:pt>
                <c:pt idx="201">
                  <c:v>-64.222381030492073</c:v>
                </c:pt>
              </c:numCache>
            </c:numRef>
          </c:yVal>
          <c:smooth val="1"/>
        </c:ser>
        <c:dLbls/>
        <c:axId val="101472128"/>
        <c:axId val="101473664"/>
      </c:scatterChart>
      <c:valAx>
        <c:axId val="101472128"/>
        <c:scaling>
          <c:logBase val="10"/>
          <c:orientation val="minMax"/>
          <c:min val="100"/>
        </c:scaling>
        <c:axPos val="b"/>
        <c:numFmt formatCode="General" sourceLinked="1"/>
        <c:tickLblPos val="nextTo"/>
        <c:crossAx val="101473664"/>
        <c:crossesAt val="0"/>
        <c:crossBetween val="midCat"/>
      </c:valAx>
      <c:valAx>
        <c:axId val="101473664"/>
        <c:scaling>
          <c:orientation val="minMax"/>
          <c:max val="90"/>
          <c:min val="-90"/>
        </c:scaling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1"/>
        <c:tickLblPos val="nextTo"/>
        <c:crossAx val="101472128"/>
        <c:crosses val="autoZero"/>
        <c:crossBetween val="midCat"/>
      </c:valAx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WIEN!$N$1</c:f>
              <c:strCache>
                <c:ptCount val="1"/>
                <c:pt idx="0">
                  <c:v>Im[beta]</c:v>
                </c:pt>
              </c:strCache>
            </c:strRef>
          </c:tx>
          <c:spPr>
            <a:ln w="28575">
              <a:noFill/>
            </a:ln>
          </c:spPr>
          <c:xVal>
            <c:numRef>
              <c:f>WIEN!$M$2:$M$207</c:f>
              <c:numCache>
                <c:formatCode>General</c:formatCode>
                <c:ptCount val="206"/>
                <c:pt idx="0">
                  <c:v>3.2667509751857503E-5</c:v>
                </c:pt>
                <c:pt idx="1">
                  <c:v>1.3064016495301599E-4</c:v>
                </c:pt>
                <c:pt idx="2">
                  <c:v>2.93828410320028E-4</c:v>
                </c:pt>
                <c:pt idx="3">
                  <c:v>5.2208320970056703E-4</c:v>
                </c:pt>
                <c:pt idx="4">
                  <c:v>8.1519637907816504E-4</c:v>
                </c:pt>
                <c:pt idx="5">
                  <c:v>1.1729010508347601E-3</c:v>
                </c:pt>
                <c:pt idx="6">
                  <c:v>1.59487226734262E-3</c:v>
                </c:pt>
                <c:pt idx="7">
                  <c:v>2.0807277014282602E-3</c:v>
                </c:pt>
                <c:pt idx="8">
                  <c:v>2.6300285007386302E-3</c:v>
                </c:pt>
                <c:pt idx="9">
                  <c:v>3.2422802525466001E-3</c:v>
                </c:pt>
                <c:pt idx="10">
                  <c:v>1.2681087654935299E-2</c:v>
                </c:pt>
                <c:pt idx="11">
                  <c:v>2.7512787332131E-2</c:v>
                </c:pt>
                <c:pt idx="12">
                  <c:v>4.65769606900336E-2</c:v>
                </c:pt>
                <c:pt idx="13">
                  <c:v>6.8558624450125699E-2</c:v>
                </c:pt>
                <c:pt idx="14">
                  <c:v>9.2174945453396204E-2</c:v>
                </c:pt>
                <c:pt idx="15">
                  <c:v>0.116307743320347</c:v>
                </c:pt>
                <c:pt idx="16">
                  <c:v>0.14007092072573199</c:v>
                </c:pt>
                <c:pt idx="17">
                  <c:v>0.16282295338883801</c:v>
                </c:pt>
                <c:pt idx="18">
                  <c:v>0.184143563981499</c:v>
                </c:pt>
                <c:pt idx="19">
                  <c:v>0.203793169757639</c:v>
                </c:pt>
                <c:pt idx="20">
                  <c:v>0.221668603795698</c:v>
                </c:pt>
                <c:pt idx="21">
                  <c:v>0.237762882059355</c:v>
                </c:pt>
                <c:pt idx="22">
                  <c:v>0.25213233314482503</c:v>
                </c:pt>
                <c:pt idx="23">
                  <c:v>0.26487163273167902</c:v>
                </c:pt>
                <c:pt idx="24">
                  <c:v>0.276095882752592</c:v>
                </c:pt>
                <c:pt idx="25">
                  <c:v>0.28592836549256201</c:v>
                </c:pt>
                <c:pt idx="26">
                  <c:v>0.29449257888959801</c:v>
                </c:pt>
                <c:pt idx="27">
                  <c:v>0.30190735074105901</c:v>
                </c:pt>
                <c:pt idx="28">
                  <c:v>0.30828408305594102</c:v>
                </c:pt>
                <c:pt idx="29">
                  <c:v>0.31372541918326802</c:v>
                </c:pt>
                <c:pt idx="30">
                  <c:v>0.31832482711687698</c:v>
                </c:pt>
                <c:pt idx="31">
                  <c:v>0.32216674732818901</c:v>
                </c:pt>
                <c:pt idx="32">
                  <c:v>0.32532706749151102</c:v>
                </c:pt>
                <c:pt idx="33">
                  <c:v>0.32787376759588299</c:v>
                </c:pt>
                <c:pt idx="34">
                  <c:v>0.329867635219252</c:v>
                </c:pt>
                <c:pt idx="35">
                  <c:v>0.33136298897341998</c:v>
                </c:pt>
                <c:pt idx="36">
                  <c:v>0.33240837360702102</c:v>
                </c:pt>
                <c:pt idx="37">
                  <c:v>0.33304720690525302</c:v>
                </c:pt>
                <c:pt idx="38">
                  <c:v>0.33331836916784302</c:v>
                </c:pt>
                <c:pt idx="39">
                  <c:v>0.33325673265901201</c:v>
                </c:pt>
                <c:pt idx="40">
                  <c:v>0.33289363237029002</c:v>
                </c:pt>
                <c:pt idx="41">
                  <c:v>0.33225728164837198</c:v>
                </c:pt>
                <c:pt idx="42">
                  <c:v>0.33137313734175999</c:v>
                </c:pt>
                <c:pt idx="43">
                  <c:v>0.33026421952840401</c:v>
                </c:pt>
                <c:pt idx="44">
                  <c:v>0.32895139087659597</c:v>
                </c:pt>
                <c:pt idx="45">
                  <c:v>0.32745360044161798</c:v>
                </c:pt>
                <c:pt idx="46">
                  <c:v>0.32578809632549199</c:v>
                </c:pt>
                <c:pt idx="47">
                  <c:v>0.32397061119855403</c:v>
                </c:pt>
                <c:pt idx="48">
                  <c:v>0.32201552424324498</c:v>
                </c:pt>
                <c:pt idx="49">
                  <c:v>0.31993600265802102</c:v>
                </c:pt>
                <c:pt idx="50">
                  <c:v>0.31774412546661002</c:v>
                </c:pt>
                <c:pt idx="51">
                  <c:v>0.31545099202128002</c:v>
                </c:pt>
                <c:pt idx="52">
                  <c:v>0.31306681727038499</c:v>
                </c:pt>
                <c:pt idx="53">
                  <c:v>0.310601015579339</c:v>
                </c:pt>
                <c:pt idx="54">
                  <c:v>0.30806227464807201</c:v>
                </c:pt>
                <c:pt idx="55">
                  <c:v>0.305458620853924</c:v>
                </c:pt>
                <c:pt idx="56">
                  <c:v>0.30279747716349897</c:v>
                </c:pt>
                <c:pt idx="57">
                  <c:v>0.300085714596935</c:v>
                </c:pt>
                <c:pt idx="58">
                  <c:v>0.29732969809022303</c:v>
                </c:pt>
                <c:pt idx="59">
                  <c:v>0.29453532748275901</c:v>
                </c:pt>
                <c:pt idx="60">
                  <c:v>0.29170807425558398</c:v>
                </c:pt>
                <c:pt idx="61">
                  <c:v>0.28885301455857298</c:v>
                </c:pt>
                <c:pt idx="62">
                  <c:v>0.28597485899002301</c:v>
                </c:pt>
                <c:pt idx="63">
                  <c:v>0.28307797952799602</c:v>
                </c:pt>
                <c:pt idx="64">
                  <c:v>0.28016643395785201</c:v>
                </c:pt>
                <c:pt idx="65">
                  <c:v>0.27724398809331202</c:v>
                </c:pt>
                <c:pt idx="66">
                  <c:v>0.27431413604802501</c:v>
                </c:pt>
                <c:pt idx="67">
                  <c:v>0.27138011878002499</c:v>
                </c:pt>
                <c:pt idx="68">
                  <c:v>0.26844494110172101</c:v>
                </c:pt>
                <c:pt idx="69">
                  <c:v>0.26551138732263901</c:v>
                </c:pt>
                <c:pt idx="70">
                  <c:v>0.262582035670194</c:v>
                </c:pt>
                <c:pt idx="71">
                  <c:v>0.25965927161501301</c:v>
                </c:pt>
                <c:pt idx="72">
                  <c:v>0.25674530021112901</c:v>
                </c:pt>
                <c:pt idx="73">
                  <c:v>0.25384215754748002</c:v>
                </c:pt>
                <c:pt idx="74">
                  <c:v>0.25095172139517802</c:v>
                </c:pt>
                <c:pt idx="75">
                  <c:v>0.248075721124666</c:v>
                </c:pt>
                <c:pt idx="76">
                  <c:v>0.24521574695802201</c:v>
                </c:pt>
                <c:pt idx="77">
                  <c:v>0.242373258613966</c:v>
                </c:pt>
                <c:pt idx="78">
                  <c:v>0.23954959339649501</c:v>
                </c:pt>
                <c:pt idx="79">
                  <c:v>0.23674597377232801</c:v>
                </c:pt>
                <c:pt idx="80">
                  <c:v>0.233963514477386</c:v>
                </c:pt>
                <c:pt idx="81">
                  <c:v>0.231203229188196</c:v>
                </c:pt>
                <c:pt idx="82">
                  <c:v>0.228466036790369</c:v>
                </c:pt>
                <c:pt idx="83">
                  <c:v>0.22575276727306201</c:v>
                </c:pt>
                <c:pt idx="84">
                  <c:v>0.22306416727546099</c:v>
                </c:pt>
                <c:pt idx="85">
                  <c:v>0.22040090530885501</c:v>
                </c:pt>
                <c:pt idx="86">
                  <c:v>0.217763576675714</c:v>
                </c:pt>
                <c:pt idx="87">
                  <c:v>0.21515270810522699</c:v>
                </c:pt>
                <c:pt idx="88">
                  <c:v>0.21256876212315401</c:v>
                </c:pt>
                <c:pt idx="89">
                  <c:v>0.21001214117228301</c:v>
                </c:pt>
                <c:pt idx="90">
                  <c:v>0.20748319149854499</c:v>
                </c:pt>
                <c:pt idx="91">
                  <c:v>0.20498220681662099</c:v>
                </c:pt>
                <c:pt idx="92">
                  <c:v>0.202509431767885</c:v>
                </c:pt>
                <c:pt idx="93">
                  <c:v>0.200065065182566</c:v>
                </c:pt>
                <c:pt idx="94">
                  <c:v>0.19764926315720599</c:v>
                </c:pt>
                <c:pt idx="95">
                  <c:v>0.19526214195773001</c:v>
                </c:pt>
                <c:pt idx="96">
                  <c:v>0.19290378075777101</c:v>
                </c:pt>
                <c:pt idx="97">
                  <c:v>0.190574224221293</c:v>
                </c:pt>
                <c:pt idx="98">
                  <c:v>0.188273484937968</c:v>
                </c:pt>
                <c:pt idx="99">
                  <c:v>0.186001545719298</c:v>
                </c:pt>
                <c:pt idx="100">
                  <c:v>0.18375836176294899</c:v>
                </c:pt>
                <c:pt idx="101">
                  <c:v>0.18154386269239001</c:v>
                </c:pt>
                <c:pt idx="102">
                  <c:v>0.17935795447849201</c:v>
                </c:pt>
                <c:pt idx="103">
                  <c:v>0.17720052124938299</c:v>
                </c:pt>
                <c:pt idx="104">
                  <c:v>0.17507142699453301</c:v>
                </c:pt>
                <c:pt idx="105">
                  <c:v>0.172970517168691</c:v>
                </c:pt>
                <c:pt idx="106">
                  <c:v>0.17089762020101901</c:v>
                </c:pt>
                <c:pt idx="107">
                  <c:v>0.16885254891448701</c:v>
                </c:pt>
                <c:pt idx="108">
                  <c:v>0.166835101860311</c:v>
                </c:pt>
                <c:pt idx="109">
                  <c:v>0.16484506457200199</c:v>
                </c:pt>
                <c:pt idx="110">
                  <c:v>0.16288221074332401</c:v>
                </c:pt>
                <c:pt idx="111">
                  <c:v>0.16094630333426399</c:v>
                </c:pt>
                <c:pt idx="112">
                  <c:v>0.159037095608906</c:v>
                </c:pt>
                <c:pt idx="113">
                  <c:v>0.157154332108876</c:v>
                </c:pt>
                <c:pt idx="114">
                  <c:v>0.15529774956589701</c:v>
                </c:pt>
                <c:pt idx="115">
                  <c:v>0.15346707775673599</c:v>
                </c:pt>
                <c:pt idx="116">
                  <c:v>0.15166204030373001</c:v>
                </c:pt>
                <c:pt idx="117">
                  <c:v>0.14988235542388101</c:v>
                </c:pt>
                <c:pt idx="118">
                  <c:v>0.148127736629343</c:v>
                </c:pt>
                <c:pt idx="119">
                  <c:v>0.14639789338203399</c:v>
                </c:pt>
                <c:pt idx="120">
                  <c:v>0.14469253170489799</c:v>
                </c:pt>
                <c:pt idx="121">
                  <c:v>0.14301135475228</c:v>
                </c:pt>
                <c:pt idx="122">
                  <c:v>0.14135406334168599</c:v>
                </c:pt>
                <c:pt idx="123">
                  <c:v>0.13972035644914699</c:v>
                </c:pt>
                <c:pt idx="124">
                  <c:v>0.138109931670235</c:v>
                </c:pt>
                <c:pt idx="125">
                  <c:v>0.13652248564870401</c:v>
                </c:pt>
                <c:pt idx="126">
                  <c:v>0.13495771447462701</c:v>
                </c:pt>
                <c:pt idx="127">
                  <c:v>0.13341531405378701</c:v>
                </c:pt>
                <c:pt idx="128">
                  <c:v>0.13189498044999101</c:v>
                </c:pt>
                <c:pt idx="129">
                  <c:v>0.13039641020189999</c:v>
                </c:pt>
                <c:pt idx="130">
                  <c:v>0.12891930061587401</c:v>
                </c:pt>
                <c:pt idx="131">
                  <c:v>0.12746335003624801</c:v>
                </c:pt>
                <c:pt idx="132">
                  <c:v>0.12602825809438101</c:v>
                </c:pt>
                <c:pt idx="133">
                  <c:v>0.12461372593777099</c:v>
                </c:pt>
                <c:pt idx="134">
                  <c:v>0.123219456440403</c:v>
                </c:pt>
                <c:pt idx="135">
                  <c:v>0.121845154395511</c:v>
                </c:pt>
                <c:pt idx="136">
                  <c:v>0.120490526691793</c:v>
                </c:pt>
                <c:pt idx="137">
                  <c:v>0.11915528247412301</c:v>
                </c:pt>
                <c:pt idx="138">
                  <c:v>0.11783913328970901</c:v>
                </c:pt>
                <c:pt idx="139">
                  <c:v>0.116541793220604</c:v>
                </c:pt>
                <c:pt idx="140">
                  <c:v>0.11526297900344</c:v>
                </c:pt>
                <c:pt idx="141">
                  <c:v>0.114002410137186</c:v>
                </c:pt>
                <c:pt idx="142">
                  <c:v>0.11275980897969499</c:v>
                </c:pt>
                <c:pt idx="143">
                  <c:v>0.111534900833763</c:v>
                </c:pt>
                <c:pt idx="144">
                  <c:v>0.11032741402339299</c:v>
                </c:pt>
                <c:pt idx="145">
                  <c:v>0.10913707996088599</c:v>
                </c:pt>
                <c:pt idx="146">
                  <c:v>0.10796363320538099</c:v>
                </c:pt>
                <c:pt idx="147">
                  <c:v>0.106806811513408</c:v>
                </c:pt>
                <c:pt idx="148">
                  <c:v>0.105666355882004</c:v>
                </c:pt>
                <c:pt idx="149">
                  <c:v>0.104542010584874</c:v>
                </c:pt>
                <c:pt idx="150">
                  <c:v>0.103433523202109</c:v>
                </c:pt>
                <c:pt idx="151">
                  <c:v>0.102340644643883</c:v>
                </c:pt>
                <c:pt idx="152">
                  <c:v>0.101263129168571</c:v>
                </c:pt>
                <c:pt idx="153">
                  <c:v>0.10020073439567299</c:v>
                </c:pt>
                <c:pt idx="154">
                  <c:v>9.91532213139283E-2</c:v>
                </c:pt>
                <c:pt idx="155">
                  <c:v>9.8120354284978006E-2</c:v>
                </c:pt>
                <c:pt idx="156">
                  <c:v>9.7101901042888905E-2</c:v>
                </c:pt>
                <c:pt idx="157">
                  <c:v>9.6097632689870496E-2</c:v>
                </c:pt>
                <c:pt idx="158">
                  <c:v>9.5107323688466999E-2</c:v>
                </c:pt>
                <c:pt idx="159">
                  <c:v>9.4130751850503694E-2</c:v>
                </c:pt>
                <c:pt idx="160">
                  <c:v>9.3167698323045098E-2</c:v>
                </c:pt>
                <c:pt idx="161">
                  <c:v>9.2217947571607797E-2</c:v>
                </c:pt>
                <c:pt idx="162">
                  <c:v>9.1281287360855598E-2</c:v>
                </c:pt>
                <c:pt idx="163">
                  <c:v>9.0357508732991004E-2</c:v>
                </c:pt>
                <c:pt idx="164">
                  <c:v>8.9446405984042604E-2</c:v>
                </c:pt>
                <c:pt idx="165">
                  <c:v>8.8547776638236403E-2</c:v>
                </c:pt>
                <c:pt idx="166">
                  <c:v>8.7661421420626898E-2</c:v>
                </c:pt>
                <c:pt idx="167">
                  <c:v>8.67871442281518E-2</c:v>
                </c:pt>
                <c:pt idx="168">
                  <c:v>8.59247520992657E-2</c:v>
                </c:pt>
                <c:pt idx="169">
                  <c:v>8.5074055182295397E-2</c:v>
                </c:pt>
                <c:pt idx="170">
                  <c:v>8.4234866702652206E-2</c:v>
                </c:pt>
                <c:pt idx="171">
                  <c:v>8.3407002929027294E-2</c:v>
                </c:pt>
                <c:pt idx="172">
                  <c:v>8.2590283138686896E-2</c:v>
                </c:pt>
                <c:pt idx="173">
                  <c:v>8.1784529581978002E-2</c:v>
                </c:pt>
                <c:pt idx="174">
                  <c:v>8.0989567446145702E-2</c:v>
                </c:pt>
                <c:pt idx="175">
                  <c:v>8.0205224818558504E-2</c:v>
                </c:pt>
                <c:pt idx="176">
                  <c:v>7.9431332649429795E-2</c:v>
                </c:pt>
                <c:pt idx="177">
                  <c:v>7.8667724714118897E-2</c:v>
                </c:pt>
                <c:pt idx="178">
                  <c:v>7.7914237575087503E-2</c:v>
                </c:pt>
                <c:pt idx="179">
                  <c:v>7.7170710543583501E-2</c:v>
                </c:pt>
                <c:pt idx="180">
                  <c:v>7.6436985641118907E-2</c:v>
                </c:pt>
                <c:pt idx="181">
                  <c:v>7.5712907560802706E-2</c:v>
                </c:pt>
                <c:pt idx="182">
                  <c:v>7.4998323628585495E-2</c:v>
                </c:pt>
                <c:pt idx="183">
                  <c:v>7.4293083764470094E-2</c:v>
                </c:pt>
                <c:pt idx="184">
                  <c:v>7.3597040443734302E-2</c:v>
                </c:pt>
                <c:pt idx="185">
                  <c:v>7.2910048658213794E-2</c:v>
                </c:pt>
                <c:pt idx="186">
                  <c:v>7.2231965877683907E-2</c:v>
                </c:pt>
                <c:pt idx="187">
                  <c:v>7.1562652011380803E-2</c:v>
                </c:pt>
                <c:pt idx="188">
                  <c:v>7.0901969369695297E-2</c:v>
                </c:pt>
                <c:pt idx="189">
                  <c:v>7.0249782626072593E-2</c:v>
                </c:pt>
                <c:pt idx="190">
                  <c:v>6.9605958779147603E-2</c:v>
                </c:pt>
                <c:pt idx="191">
                  <c:v>6.8970367115141304E-2</c:v>
                </c:pt>
                <c:pt idx="192">
                  <c:v>6.8342879170545004E-2</c:v>
                </c:pt>
                <c:pt idx="193">
                  <c:v>6.7723368695112099E-2</c:v>
                </c:pt>
                <c:pt idx="194">
                  <c:v>6.71117116151808E-2</c:v>
                </c:pt>
                <c:pt idx="195">
                  <c:v>6.6507785997342403E-2</c:v>
                </c:pt>
                <c:pt idx="196">
                  <c:v>6.5911472012474895E-2</c:v>
                </c:pt>
                <c:pt idx="197">
                  <c:v>6.5322651900154696E-2</c:v>
                </c:pt>
                <c:pt idx="198">
                  <c:v>6.4741209933460206E-2</c:v>
                </c:pt>
                <c:pt idx="199">
                  <c:v>6.4167032384178702E-2</c:v>
                </c:pt>
                <c:pt idx="200">
                  <c:v>6.3600007488427507E-2</c:v>
                </c:pt>
                <c:pt idx="201">
                  <c:v>6.3040025412697001E-2</c:v>
                </c:pt>
                <c:pt idx="202">
                  <c:v>6.2486978220325298E-2</c:v>
                </c:pt>
                <c:pt idx="203">
                  <c:v>6.1940759838408903E-2</c:v>
                </c:pt>
                <c:pt idx="204">
                  <c:v>6.1401266025156803E-2</c:v>
                </c:pt>
                <c:pt idx="205">
                  <c:v>6.0868394337691797E-2</c:v>
                </c:pt>
              </c:numCache>
            </c:numRef>
          </c:xVal>
          <c:yVal>
            <c:numRef>
              <c:f>WIEN!$N$2:$N$207</c:f>
              <c:numCache>
                <c:formatCode>General</c:formatCode>
                <c:ptCount val="206"/>
                <c:pt idx="0">
                  <c:v>3.2997125255228598E-3</c:v>
                </c:pt>
                <c:pt idx="1">
                  <c:v>6.5977007205773198E-3</c:v>
                </c:pt>
                <c:pt idx="2">
                  <c:v>9.8922428349337496E-3</c:v>
                </c:pt>
                <c:pt idx="3">
                  <c:v>1.31816222707603E-2</c:v>
                </c:pt>
                <c:pt idx="4">
                  <c:v>1.6464130138665899E-2</c:v>
                </c:pt>
                <c:pt idx="5">
                  <c:v>1.9738067789676701E-2</c:v>
                </c:pt>
                <c:pt idx="6">
                  <c:v>2.3001749315325299E-2</c:v>
                </c:pt>
                <c:pt idx="7">
                  <c:v>2.6253504008200399E-2</c:v>
                </c:pt>
                <c:pt idx="8">
                  <c:v>2.9491678775515302E-2</c:v>
                </c:pt>
                <c:pt idx="9">
                  <c:v>3.2714640498500799E-2</c:v>
                </c:pt>
                <c:pt idx="10">
                  <c:v>6.3766913318739293E-2</c:v>
                </c:pt>
                <c:pt idx="11">
                  <c:v>9.1727725600972199E-2</c:v>
                </c:pt>
                <c:pt idx="12">
                  <c:v>0.11556920133073301</c:v>
                </c:pt>
                <c:pt idx="13">
                  <c:v>0.13473154727165901</c:v>
                </c:pt>
                <c:pt idx="14">
                  <c:v>0.14909312944754399</c:v>
                </c:pt>
                <c:pt idx="15">
                  <c:v>0.15887654520783501</c:v>
                </c:pt>
                <c:pt idx="16">
                  <c:v>0.164530982114686</c:v>
                </c:pt>
                <c:pt idx="17">
                  <c:v>0.16662233837638801</c:v>
                </c:pt>
                <c:pt idx="18">
                  <c:v>0.16574780794334701</c:v>
                </c:pt>
                <c:pt idx="19">
                  <c:v>0.16247892339012401</c:v>
                </c:pt>
                <c:pt idx="20">
                  <c:v>0.15732947813372999</c:v>
                </c:pt>
                <c:pt idx="21">
                  <c:v>0.150741851967575</c:v>
                </c:pt>
                <c:pt idx="22">
                  <c:v>0.14308528097334799</c:v>
                </c:pt>
                <c:pt idx="23">
                  <c:v>0.134660916445521</c:v>
                </c:pt>
                <c:pt idx="24">
                  <c:v>0.125710080918746</c:v>
                </c:pt>
                <c:pt idx="25">
                  <c:v>0.116423472594401</c:v>
                </c:pt>
                <c:pt idx="26">
                  <c:v>0.10695005349299</c:v>
                </c:pt>
                <c:pt idx="27">
                  <c:v>9.7405005769046996E-2</c:v>
                </c:pt>
                <c:pt idx="28">
                  <c:v>8.7876533574127697E-2</c:v>
                </c:pt>
                <c:pt idx="29">
                  <c:v>7.8431505697894394E-2</c:v>
                </c:pt>
                <c:pt idx="30">
                  <c:v>6.9120041569982499E-2</c:v>
                </c:pt>
                <c:pt idx="31">
                  <c:v>5.9979185489951001E-2</c:v>
                </c:pt>
                <c:pt idx="32">
                  <c:v>5.1035820634897297E-2</c:v>
                </c:pt>
                <c:pt idx="33">
                  <c:v>4.2308963444822198E-2</c:v>
                </c:pt>
                <c:pt idx="34">
                  <c:v>3.3811560763677799E-2</c:v>
                </c:pt>
                <c:pt idx="35">
                  <c:v>2.5551892227539199E-2</c:v>
                </c:pt>
                <c:pt idx="36">
                  <c:v>1.7534661624210999E-2</c:v>
                </c:pt>
                <c:pt idx="37">
                  <c:v>9.7618444821609002E-3</c:v>
                </c:pt>
                <c:pt idx="38">
                  <c:v>2.2333453018316702E-3</c:v>
                </c:pt>
                <c:pt idx="39">
                  <c:v>-5.05249348774558E-3</c:v>
                </c:pt>
                <c:pt idx="40">
                  <c:v>-1.2098497871396999E-2</c:v>
                </c:pt>
                <c:pt idx="41">
                  <c:v>-1.8908358145499501E-2</c:v>
                </c:pt>
                <c:pt idx="42">
                  <c:v>-2.5486394321920399E-2</c:v>
                </c:pt>
                <c:pt idx="43">
                  <c:v>-3.1837375448189001E-2</c:v>
                </c:pt>
                <c:pt idx="44">
                  <c:v>-3.7966380731970402E-2</c:v>
                </c:pt>
                <c:pt idx="45">
                  <c:v>-4.3878693064254598E-2</c:v>
                </c:pt>
                <c:pt idx="46">
                  <c:v>-4.95797176384596E-2</c:v>
                </c:pt>
                <c:pt idx="47">
                  <c:v>-5.5074919995282003E-2</c:v>
                </c:pt>
                <c:pt idx="48">
                  <c:v>-6.0369779090450701E-2</c:v>
                </c:pt>
                <c:pt idx="49">
                  <c:v>-6.5469751966439102E-2</c:v>
                </c:pt>
                <c:pt idx="50">
                  <c:v>-7.0380247373315594E-2</c:v>
                </c:pt>
                <c:pt idx="51">
                  <c:v>-7.5106606277679303E-2</c:v>
                </c:pt>
                <c:pt idx="52">
                  <c:v>-7.9654087660247203E-2</c:v>
                </c:pt>
                <c:pt idx="53">
                  <c:v>-8.4027858361752902E-2</c:v>
                </c:pt>
                <c:pt idx="54">
                  <c:v>-8.8232986016265294E-2</c:v>
                </c:pt>
                <c:pt idx="55">
                  <c:v>-9.2274434328582997E-2</c:v>
                </c:pt>
                <c:pt idx="56">
                  <c:v>-9.6157060121725896E-2</c:v>
                </c:pt>
                <c:pt idx="57">
                  <c:v>-9.9885611712391298E-2</c:v>
                </c:pt>
                <c:pt idx="58">
                  <c:v>-0.10346472827483</c:v>
                </c:pt>
                <c:pt idx="59">
                  <c:v>-0.106898939933364</c:v>
                </c:pt>
                <c:pt idx="60">
                  <c:v>-0.110192668385697</c:v>
                </c:pt>
                <c:pt idx="61">
                  <c:v>-0.113350227907207</c:v>
                </c:pt>
                <c:pt idx="62">
                  <c:v>-0.116375826623534</c:v>
                </c:pt>
                <c:pt idx="63">
                  <c:v>-0.119273567967423</c:v>
                </c:pt>
                <c:pt idx="64">
                  <c:v>-0.122047452257818</c:v>
                </c:pt>
                <c:pt idx="65">
                  <c:v>-0.12470137835599999</c:v>
                </c:pt>
                <c:pt idx="66">
                  <c:v>-0.12723914536638201</c:v>
                </c:pt>
                <c:pt idx="67">
                  <c:v>-0.12966445435924701</c:v>
                </c:pt>
                <c:pt idx="68">
                  <c:v>-0.13198091009991</c:v>
                </c:pt>
                <c:pt idx="69">
                  <c:v>-0.13419202277416001</c:v>
                </c:pt>
                <c:pt idx="70">
                  <c:v>-0.13630120970371101</c:v>
                </c:pt>
                <c:pt idx="71">
                  <c:v>-0.138311797048186</c:v>
                </c:pt>
                <c:pt idx="72">
                  <c:v>-0.14022702149208</c:v>
                </c:pt>
                <c:pt idx="73">
                  <c:v>-0.14205003191645901</c:v>
                </c:pt>
                <c:pt idx="74">
                  <c:v>-0.14378389105595099</c:v>
                </c:pt>
                <c:pt idx="75">
                  <c:v>-0.14543157714207799</c:v>
                </c:pt>
                <c:pt idx="76">
                  <c:v>-0.14699598553416299</c:v>
                </c:pt>
                <c:pt idx="77">
                  <c:v>-0.14847993033909601</c:v>
                </c:pt>
                <c:pt idx="78">
                  <c:v>-0.149886146021146</c:v>
                </c:pt>
                <c:pt idx="79">
                  <c:v>-0.15121728900283901</c:v>
                </c:pt>
                <c:pt idx="80">
                  <c:v>-0.152475939257703</c:v>
                </c:pt>
                <c:pt idx="81">
                  <c:v>-0.15366460189543499</c:v>
                </c:pt>
                <c:pt idx="82">
                  <c:v>-0.15478570873983</c:v>
                </c:pt>
                <c:pt idx="83">
                  <c:v>-0.155841619899527</c:v>
                </c:pt>
                <c:pt idx="84">
                  <c:v>-0.15683462533145801</c:v>
                </c:pt>
                <c:pt idx="85">
                  <c:v>-0.15776694639664601</c:v>
                </c:pt>
                <c:pt idx="86">
                  <c:v>-0.15864073740784601</c:v>
                </c:pt>
                <c:pt idx="87">
                  <c:v>-0.15945808716837201</c:v>
                </c:pt>
                <c:pt idx="88">
                  <c:v>-0.16022102050131001</c:v>
                </c:pt>
                <c:pt idx="89">
                  <c:v>-0.16093149976825799</c:v>
                </c:pt>
                <c:pt idx="90">
                  <c:v>-0.16159142637660701</c:v>
                </c:pt>
                <c:pt idx="91">
                  <c:v>-0.16220264227439399</c:v>
                </c:pt>
                <c:pt idx="92">
                  <c:v>-0.16276693143165399</c:v>
                </c:pt>
                <c:pt idx="93">
                  <c:v>-0.16328602130724801</c:v>
                </c:pt>
                <c:pt idx="94">
                  <c:v>-0.16376158430011101</c:v>
                </c:pt>
                <c:pt idx="95">
                  <c:v>-0.164195239183893</c:v>
                </c:pt>
                <c:pt idx="96">
                  <c:v>-0.164588552524008</c:v>
                </c:pt>
                <c:pt idx="97">
                  <c:v>-0.16494304007611199</c:v>
                </c:pt>
                <c:pt idx="98">
                  <c:v>-0.165260168165135</c:v>
                </c:pt>
                <c:pt idx="99">
                  <c:v>-0.16554135504398301</c:v>
                </c:pt>
                <c:pt idx="100">
                  <c:v>-0.165787972231141</c:v>
                </c:pt>
                <c:pt idx="101">
                  <c:v>-0.16600134582644199</c:v>
                </c:pt>
                <c:pt idx="102">
                  <c:v>-0.166182757804338</c:v>
                </c:pt>
                <c:pt idx="103">
                  <c:v>-0.166333447284086</c:v>
                </c:pt>
                <c:pt idx="104">
                  <c:v>-0.166454611776331</c:v>
                </c:pt>
                <c:pt idx="105">
                  <c:v>-0.166547408405613</c:v>
                </c:pt>
                <c:pt idx="106">
                  <c:v>-0.16661295510844301</c:v>
                </c:pt>
                <c:pt idx="107">
                  <c:v>-0.166652331806598</c:v>
                </c:pt>
                <c:pt idx="108">
                  <c:v>-0.16666658155540201</c:v>
                </c:pt>
                <c:pt idx="109">
                  <c:v>-0.166656711666787</c:v>
                </c:pt>
                <c:pt idx="110">
                  <c:v>-0.166623694807017</c:v>
                </c:pt>
                <c:pt idx="111">
                  <c:v>-0.16656847006898701</c:v>
                </c:pt>
                <c:pt idx="112">
                  <c:v>-0.16649194401907999</c:v>
                </c:pt>
                <c:pt idx="113">
                  <c:v>-0.16639499171861599</c:v>
                </c:pt>
                <c:pt idx="114">
                  <c:v>-0.16627845771997499</c:v>
                </c:pt>
                <c:pt idx="115">
                  <c:v>-0.16614315703749799</c:v>
                </c:pt>
                <c:pt idx="116">
                  <c:v>-0.165989876093352</c:v>
                </c:pt>
                <c:pt idx="117">
                  <c:v>-0.16581937363855601</c:v>
                </c:pt>
                <c:pt idx="118">
                  <c:v>-0.16563238164938901</c:v>
                </c:pt>
                <c:pt idx="119">
                  <c:v>-0.165429606199477</c:v>
                </c:pt>
                <c:pt idx="120">
                  <c:v>-0.16521172830782899</c:v>
                </c:pt>
                <c:pt idx="121">
                  <c:v>-0.16497940476317299</c:v>
                </c:pt>
                <c:pt idx="122">
                  <c:v>-0.16473326892491999</c:v>
                </c:pt>
                <c:pt idx="123">
                  <c:v>-0.16447393150113199</c:v>
                </c:pt>
                <c:pt idx="124">
                  <c:v>-0.164201981303885</c:v>
                </c:pt>
                <c:pt idx="125">
                  <c:v>-0.16391798598242399</c:v>
                </c:pt>
                <c:pt idx="126">
                  <c:v>-0.163622492734528</c:v>
                </c:pt>
                <c:pt idx="127">
                  <c:v>-0.16331602899651901</c:v>
                </c:pt>
                <c:pt idx="128">
                  <c:v>-0.16299910311233901</c:v>
                </c:pt>
                <c:pt idx="129">
                  <c:v>-0.16267220498216001</c:v>
                </c:pt>
                <c:pt idx="130">
                  <c:v>-0.16233580669096201</c:v>
                </c:pt>
                <c:pt idx="131">
                  <c:v>-0.161990363117541</c:v>
                </c:pt>
                <c:pt idx="132">
                  <c:v>-0.16163631252441299</c:v>
                </c:pt>
                <c:pt idx="133">
                  <c:v>-0.161274077129059</c:v>
                </c:pt>
                <c:pt idx="134">
                  <c:v>-0.16090406365699</c:v>
                </c:pt>
                <c:pt idx="135">
                  <c:v>-0.16052666387707801</c:v>
                </c:pt>
                <c:pt idx="136">
                  <c:v>-0.16014225511962399</c:v>
                </c:pt>
                <c:pt idx="137">
                  <c:v>-0.15975120077760399</c:v>
                </c:pt>
                <c:pt idx="138">
                  <c:v>-0.159353850791563</c:v>
                </c:pt>
                <c:pt idx="139">
                  <c:v>-0.158950542118591</c:v>
                </c:pt>
                <c:pt idx="140">
                  <c:v>-0.158541599185826</c:v>
                </c:pt>
                <c:pt idx="141">
                  <c:v>-0.158127334328935</c:v>
                </c:pt>
                <c:pt idx="142">
                  <c:v>-0.157708048215981</c:v>
                </c:pt>
                <c:pt idx="143">
                  <c:v>-0.15728403025712301</c:v>
                </c:pt>
                <c:pt idx="144">
                  <c:v>-0.15685555900055101</c:v>
                </c:pt>
                <c:pt idx="145">
                  <c:v>-0.15642290251507199</c:v>
                </c:pt>
                <c:pt idx="146">
                  <c:v>-0.15598631875975799</c:v>
                </c:pt>
                <c:pt idx="147">
                  <c:v>-0.155546055941026</c:v>
                </c:pt>
                <c:pt idx="148">
                  <c:v>-0.15510235285756399</c:v>
                </c:pt>
                <c:pt idx="149">
                  <c:v>-0.154655439233467</c:v>
                </c:pt>
                <c:pt idx="150">
                  <c:v>-0.15420553603994999</c:v>
                </c:pt>
                <c:pt idx="151">
                  <c:v>-0.15375285580600501</c:v>
                </c:pt>
                <c:pt idx="152">
                  <c:v>-0.15329760291835301</c:v>
                </c:pt>
                <c:pt idx="153">
                  <c:v>-0.15283997391103399</c:v>
                </c:pt>
                <c:pt idx="154">
                  <c:v>-0.15238015774496599</c:v>
                </c:pt>
                <c:pt idx="155">
                  <c:v>-0.151918336077808</c:v>
                </c:pt>
                <c:pt idx="156">
                  <c:v>-0.151454683524435</c:v>
                </c:pt>
                <c:pt idx="157">
                  <c:v>-0.150989367908338</c:v>
                </c:pt>
                <c:pt idx="158">
                  <c:v>-0.150522550504256</c:v>
                </c:pt>
                <c:pt idx="159">
                  <c:v>-0.15005438627231199</c:v>
                </c:pt>
                <c:pt idx="160">
                  <c:v>-0.14958502408396701</c:v>
                </c:pt>
                <c:pt idx="161">
                  <c:v>-0.149114606940041</c:v>
                </c:pt>
                <c:pt idx="162">
                  <c:v>-0.14864327218107401</c:v>
                </c:pt>
                <c:pt idx="163">
                  <c:v>-0.14817115169030401</c:v>
                </c:pt>
                <c:pt idx="164">
                  <c:v>-0.14769837208948999</c:v>
                </c:pt>
                <c:pt idx="165">
                  <c:v>-0.147225054927834</c:v>
                </c:pt>
                <c:pt idx="166">
                  <c:v>-0.146751316864248</c:v>
                </c:pt>
                <c:pt idx="167">
                  <c:v>-0.14627726984317299</c:v>
                </c:pt>
                <c:pt idx="168">
                  <c:v>-0.145803021264198</c:v>
                </c:pt>
                <c:pt idx="169">
                  <c:v>-0.14532867414566999</c:v>
                </c:pt>
                <c:pt idx="170">
                  <c:v>-0.14485432728251699</c:v>
                </c:pt>
                <c:pt idx="171">
                  <c:v>-0.14438007539848799</c:v>
                </c:pt>
                <c:pt idx="172">
                  <c:v>-0.143906009292989</c:v>
                </c:pt>
                <c:pt idx="173">
                  <c:v>-0.14343221598272099</c:v>
                </c:pt>
                <c:pt idx="174">
                  <c:v>-0.142958778838289</c:v>
                </c:pt>
                <c:pt idx="175">
                  <c:v>-0.14248577771596699</c:v>
                </c:pt>
                <c:pt idx="176">
                  <c:v>-0.142013289084786</c:v>
                </c:pt>
                <c:pt idx="177">
                  <c:v>-0.141541386149104</c:v>
                </c:pt>
                <c:pt idx="178">
                  <c:v>-0.14107013896683401</c:v>
                </c:pt>
                <c:pt idx="179">
                  <c:v>-0.14059961456345799</c:v>
                </c:pt>
                <c:pt idx="180">
                  <c:v>-0.140129877041999</c:v>
                </c:pt>
                <c:pt idx="181">
                  <c:v>-0.139660987689083</c:v>
                </c:pt>
                <c:pt idx="182">
                  <c:v>-0.13919300507723201</c:v>
                </c:pt>
                <c:pt idx="183">
                  <c:v>-0.138725985163519</c:v>
                </c:pt>
                <c:pt idx="184">
                  <c:v>-0.13825998138471399</c:v>
                </c:pt>
                <c:pt idx="185">
                  <c:v>-0.13779504474905799</c:v>
                </c:pt>
                <c:pt idx="186">
                  <c:v>-0.13733122392476199</c:v>
                </c:pt>
                <c:pt idx="187">
                  <c:v>-0.13686856532537001</c:v>
                </c:pt>
                <c:pt idx="188">
                  <c:v>-0.13640711319208099</c:v>
                </c:pt>
                <c:pt idx="189">
                  <c:v>-0.13594690967315301</c:v>
                </c:pt>
                <c:pt idx="190">
                  <c:v>-0.135487994900476</c:v>
                </c:pt>
                <c:pt idx="191">
                  <c:v>-0.135030407063433</c:v>
                </c:pt>
                <c:pt idx="192">
                  <c:v>-0.13457418248013001</c:v>
                </c:pt>
                <c:pt idx="193">
                  <c:v>-0.1341193556661</c:v>
                </c:pt>
                <c:pt idx="194">
                  <c:v>-0.133665959400568</c:v>
                </c:pt>
                <c:pt idx="195">
                  <c:v>-0.13321402479035699</c:v>
                </c:pt>
                <c:pt idx="196">
                  <c:v>-0.13276358133152999</c:v>
                </c:pt>
                <c:pt idx="197">
                  <c:v>-0.13231465696884401</c:v>
                </c:pt>
                <c:pt idx="198">
                  <c:v>-0.13186727815309199</c:v>
                </c:pt>
                <c:pt idx="199">
                  <c:v>-0.13142146989641401</c:v>
                </c:pt>
                <c:pt idx="200">
                  <c:v>-0.13097725582563699</c:v>
                </c:pt>
                <c:pt idx="201">
                  <c:v>-0.130534658233738</c:v>
                </c:pt>
                <c:pt idx="202">
                  <c:v>-0.130093698129468</c:v>
                </c:pt>
                <c:pt idx="203">
                  <c:v>-0.12965439528522299</c:v>
                </c:pt>
                <c:pt idx="204">
                  <c:v>-0.12921676828322301</c:v>
                </c:pt>
                <c:pt idx="205">
                  <c:v>-0.12878083456004599</c:v>
                </c:pt>
              </c:numCache>
            </c:numRef>
          </c:yVal>
        </c:ser>
        <c:dLbls/>
        <c:axId val="101489664"/>
        <c:axId val="101511936"/>
      </c:scatterChart>
      <c:valAx>
        <c:axId val="101489664"/>
        <c:scaling>
          <c:orientation val="minMax"/>
        </c:scaling>
        <c:axPos val="b"/>
        <c:numFmt formatCode="General" sourceLinked="1"/>
        <c:tickLblPos val="nextTo"/>
        <c:crossAx val="101511936"/>
        <c:crosses val="autoZero"/>
        <c:crossBetween val="midCat"/>
      </c:valAx>
      <c:valAx>
        <c:axId val="101511936"/>
        <c:scaling>
          <c:orientation val="minMax"/>
        </c:scaling>
        <c:axPos val="l"/>
        <c:majorGridlines/>
        <c:numFmt formatCode="General" sourceLinked="1"/>
        <c:tickLblPos val="nextTo"/>
        <c:crossAx val="101489664"/>
        <c:crosses val="autoZero"/>
        <c:crossBetween val="midCat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'PHASE-SHIFT'!$K$1</c:f>
              <c:strCache>
                <c:ptCount val="1"/>
                <c:pt idx="0">
                  <c:v>Lbeta</c:v>
                </c:pt>
              </c:strCache>
            </c:strRef>
          </c:tx>
          <c:xVal>
            <c:numRef>
              <c:f>'PHASE-SHIFT'!$D$2:$D$207</c:f>
              <c:numCache>
                <c:formatCode>General</c:formatCode>
                <c:ptCount val="206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  <c:pt idx="13">
                  <c:v>7500</c:v>
                </c:pt>
                <c:pt idx="14">
                  <c:v>8000</c:v>
                </c:pt>
                <c:pt idx="15">
                  <c:v>8500</c:v>
                </c:pt>
                <c:pt idx="16">
                  <c:v>9000</c:v>
                </c:pt>
                <c:pt idx="17">
                  <c:v>9500</c:v>
                </c:pt>
                <c:pt idx="18">
                  <c:v>10000</c:v>
                </c:pt>
                <c:pt idx="19">
                  <c:v>10500</c:v>
                </c:pt>
                <c:pt idx="20">
                  <c:v>11000</c:v>
                </c:pt>
                <c:pt idx="21">
                  <c:v>11500</c:v>
                </c:pt>
                <c:pt idx="22">
                  <c:v>12000</c:v>
                </c:pt>
                <c:pt idx="23">
                  <c:v>12500</c:v>
                </c:pt>
                <c:pt idx="24">
                  <c:v>13000</c:v>
                </c:pt>
                <c:pt idx="25">
                  <c:v>13500</c:v>
                </c:pt>
                <c:pt idx="26">
                  <c:v>14000</c:v>
                </c:pt>
                <c:pt idx="27">
                  <c:v>14500</c:v>
                </c:pt>
                <c:pt idx="28">
                  <c:v>15000</c:v>
                </c:pt>
                <c:pt idx="29">
                  <c:v>15500</c:v>
                </c:pt>
                <c:pt idx="30">
                  <c:v>16000</c:v>
                </c:pt>
                <c:pt idx="31">
                  <c:v>16500</c:v>
                </c:pt>
                <c:pt idx="32">
                  <c:v>17000</c:v>
                </c:pt>
                <c:pt idx="33">
                  <c:v>17500</c:v>
                </c:pt>
                <c:pt idx="34">
                  <c:v>18000</c:v>
                </c:pt>
                <c:pt idx="35">
                  <c:v>18500</c:v>
                </c:pt>
                <c:pt idx="36">
                  <c:v>19000</c:v>
                </c:pt>
                <c:pt idx="37">
                  <c:v>19500</c:v>
                </c:pt>
                <c:pt idx="38">
                  <c:v>20000</c:v>
                </c:pt>
                <c:pt idx="39">
                  <c:v>20500</c:v>
                </c:pt>
                <c:pt idx="40">
                  <c:v>21000</c:v>
                </c:pt>
                <c:pt idx="41">
                  <c:v>21500</c:v>
                </c:pt>
                <c:pt idx="42">
                  <c:v>22000</c:v>
                </c:pt>
                <c:pt idx="43">
                  <c:v>22500</c:v>
                </c:pt>
                <c:pt idx="44">
                  <c:v>23000</c:v>
                </c:pt>
                <c:pt idx="45">
                  <c:v>23500</c:v>
                </c:pt>
                <c:pt idx="46">
                  <c:v>24000</c:v>
                </c:pt>
                <c:pt idx="47">
                  <c:v>24500</c:v>
                </c:pt>
                <c:pt idx="48">
                  <c:v>25000</c:v>
                </c:pt>
                <c:pt idx="49">
                  <c:v>25500</c:v>
                </c:pt>
                <c:pt idx="50">
                  <c:v>26000</c:v>
                </c:pt>
                <c:pt idx="51">
                  <c:v>26500</c:v>
                </c:pt>
                <c:pt idx="52">
                  <c:v>27000</c:v>
                </c:pt>
                <c:pt idx="53">
                  <c:v>27500</c:v>
                </c:pt>
                <c:pt idx="54">
                  <c:v>28000</c:v>
                </c:pt>
                <c:pt idx="55">
                  <c:v>28500</c:v>
                </c:pt>
                <c:pt idx="56">
                  <c:v>29000</c:v>
                </c:pt>
                <c:pt idx="57">
                  <c:v>29500</c:v>
                </c:pt>
                <c:pt idx="58">
                  <c:v>30000</c:v>
                </c:pt>
                <c:pt idx="59">
                  <c:v>30500</c:v>
                </c:pt>
                <c:pt idx="60">
                  <c:v>31000</c:v>
                </c:pt>
                <c:pt idx="61">
                  <c:v>31500</c:v>
                </c:pt>
                <c:pt idx="62">
                  <c:v>32000</c:v>
                </c:pt>
                <c:pt idx="63">
                  <c:v>32500</c:v>
                </c:pt>
                <c:pt idx="64">
                  <c:v>33000</c:v>
                </c:pt>
                <c:pt idx="65">
                  <c:v>33500</c:v>
                </c:pt>
                <c:pt idx="66">
                  <c:v>34000</c:v>
                </c:pt>
                <c:pt idx="67">
                  <c:v>34500</c:v>
                </c:pt>
                <c:pt idx="68">
                  <c:v>35000</c:v>
                </c:pt>
                <c:pt idx="69">
                  <c:v>35500</c:v>
                </c:pt>
                <c:pt idx="70">
                  <c:v>36000</c:v>
                </c:pt>
                <c:pt idx="71">
                  <c:v>36500</c:v>
                </c:pt>
                <c:pt idx="72">
                  <c:v>37000</c:v>
                </c:pt>
                <c:pt idx="73">
                  <c:v>37500</c:v>
                </c:pt>
                <c:pt idx="74">
                  <c:v>38000</c:v>
                </c:pt>
                <c:pt idx="75">
                  <c:v>38500</c:v>
                </c:pt>
                <c:pt idx="76">
                  <c:v>39000</c:v>
                </c:pt>
                <c:pt idx="77">
                  <c:v>39500</c:v>
                </c:pt>
                <c:pt idx="78">
                  <c:v>40000</c:v>
                </c:pt>
                <c:pt idx="79">
                  <c:v>40500</c:v>
                </c:pt>
                <c:pt idx="80">
                  <c:v>41000</c:v>
                </c:pt>
                <c:pt idx="81">
                  <c:v>41500</c:v>
                </c:pt>
                <c:pt idx="82">
                  <c:v>42000</c:v>
                </c:pt>
                <c:pt idx="83">
                  <c:v>42500</c:v>
                </c:pt>
                <c:pt idx="84">
                  <c:v>43000</c:v>
                </c:pt>
                <c:pt idx="85">
                  <c:v>43500</c:v>
                </c:pt>
                <c:pt idx="86">
                  <c:v>44000</c:v>
                </c:pt>
                <c:pt idx="87">
                  <c:v>44500</c:v>
                </c:pt>
                <c:pt idx="88">
                  <c:v>45000</c:v>
                </c:pt>
                <c:pt idx="89">
                  <c:v>45500</c:v>
                </c:pt>
                <c:pt idx="90">
                  <c:v>46000</c:v>
                </c:pt>
                <c:pt idx="91">
                  <c:v>46500</c:v>
                </c:pt>
                <c:pt idx="92">
                  <c:v>47000</c:v>
                </c:pt>
                <c:pt idx="93">
                  <c:v>47500</c:v>
                </c:pt>
                <c:pt idx="94">
                  <c:v>48000</c:v>
                </c:pt>
                <c:pt idx="95">
                  <c:v>48500</c:v>
                </c:pt>
                <c:pt idx="96">
                  <c:v>49000</c:v>
                </c:pt>
                <c:pt idx="97">
                  <c:v>49500</c:v>
                </c:pt>
                <c:pt idx="98">
                  <c:v>50000</c:v>
                </c:pt>
                <c:pt idx="99">
                  <c:v>50500</c:v>
                </c:pt>
                <c:pt idx="100">
                  <c:v>51000</c:v>
                </c:pt>
                <c:pt idx="101">
                  <c:v>51500</c:v>
                </c:pt>
                <c:pt idx="102">
                  <c:v>52000</c:v>
                </c:pt>
                <c:pt idx="103">
                  <c:v>52500</c:v>
                </c:pt>
                <c:pt idx="104">
                  <c:v>53000</c:v>
                </c:pt>
                <c:pt idx="105">
                  <c:v>53500</c:v>
                </c:pt>
                <c:pt idx="106">
                  <c:v>54000</c:v>
                </c:pt>
                <c:pt idx="107">
                  <c:v>54500</c:v>
                </c:pt>
                <c:pt idx="108">
                  <c:v>55000</c:v>
                </c:pt>
                <c:pt idx="109">
                  <c:v>55500</c:v>
                </c:pt>
                <c:pt idx="110">
                  <c:v>56000</c:v>
                </c:pt>
                <c:pt idx="111">
                  <c:v>56500</c:v>
                </c:pt>
                <c:pt idx="112">
                  <c:v>57000</c:v>
                </c:pt>
                <c:pt idx="113">
                  <c:v>57500</c:v>
                </c:pt>
                <c:pt idx="114">
                  <c:v>58000</c:v>
                </c:pt>
                <c:pt idx="115">
                  <c:v>58500</c:v>
                </c:pt>
                <c:pt idx="116">
                  <c:v>59000</c:v>
                </c:pt>
                <c:pt idx="117">
                  <c:v>59500</c:v>
                </c:pt>
                <c:pt idx="118">
                  <c:v>60000</c:v>
                </c:pt>
                <c:pt idx="119">
                  <c:v>60500</c:v>
                </c:pt>
                <c:pt idx="120">
                  <c:v>61000</c:v>
                </c:pt>
                <c:pt idx="121">
                  <c:v>61500</c:v>
                </c:pt>
                <c:pt idx="122">
                  <c:v>62000</c:v>
                </c:pt>
                <c:pt idx="123">
                  <c:v>62500</c:v>
                </c:pt>
                <c:pt idx="124">
                  <c:v>63000</c:v>
                </c:pt>
                <c:pt idx="125">
                  <c:v>63500</c:v>
                </c:pt>
                <c:pt idx="126">
                  <c:v>64000</c:v>
                </c:pt>
                <c:pt idx="127">
                  <c:v>64500</c:v>
                </c:pt>
                <c:pt idx="128">
                  <c:v>65000</c:v>
                </c:pt>
                <c:pt idx="129">
                  <c:v>65500</c:v>
                </c:pt>
                <c:pt idx="130">
                  <c:v>66000</c:v>
                </c:pt>
                <c:pt idx="131">
                  <c:v>66500</c:v>
                </c:pt>
                <c:pt idx="132">
                  <c:v>67000</c:v>
                </c:pt>
                <c:pt idx="133">
                  <c:v>67500</c:v>
                </c:pt>
                <c:pt idx="134">
                  <c:v>68000</c:v>
                </c:pt>
                <c:pt idx="135">
                  <c:v>68500</c:v>
                </c:pt>
                <c:pt idx="136">
                  <c:v>69000</c:v>
                </c:pt>
                <c:pt idx="137">
                  <c:v>69500</c:v>
                </c:pt>
                <c:pt idx="138">
                  <c:v>70000</c:v>
                </c:pt>
                <c:pt idx="139">
                  <c:v>70500</c:v>
                </c:pt>
                <c:pt idx="140">
                  <c:v>71000</c:v>
                </c:pt>
                <c:pt idx="141">
                  <c:v>71500</c:v>
                </c:pt>
                <c:pt idx="142">
                  <c:v>72000</c:v>
                </c:pt>
                <c:pt idx="143">
                  <c:v>72500</c:v>
                </c:pt>
                <c:pt idx="144">
                  <c:v>73000</c:v>
                </c:pt>
                <c:pt idx="145">
                  <c:v>73500</c:v>
                </c:pt>
                <c:pt idx="146">
                  <c:v>74000</c:v>
                </c:pt>
                <c:pt idx="147">
                  <c:v>74500</c:v>
                </c:pt>
                <c:pt idx="148">
                  <c:v>75000</c:v>
                </c:pt>
                <c:pt idx="149">
                  <c:v>75500</c:v>
                </c:pt>
                <c:pt idx="150">
                  <c:v>76000</c:v>
                </c:pt>
                <c:pt idx="151">
                  <c:v>76500</c:v>
                </c:pt>
                <c:pt idx="152">
                  <c:v>77000</c:v>
                </c:pt>
                <c:pt idx="153">
                  <c:v>77500</c:v>
                </c:pt>
                <c:pt idx="154">
                  <c:v>78000</c:v>
                </c:pt>
                <c:pt idx="155">
                  <c:v>78500</c:v>
                </c:pt>
                <c:pt idx="156">
                  <c:v>79000</c:v>
                </c:pt>
                <c:pt idx="157">
                  <c:v>79500</c:v>
                </c:pt>
                <c:pt idx="158">
                  <c:v>80000</c:v>
                </c:pt>
                <c:pt idx="159">
                  <c:v>80500</c:v>
                </c:pt>
                <c:pt idx="160">
                  <c:v>81000</c:v>
                </c:pt>
                <c:pt idx="161">
                  <c:v>81500</c:v>
                </c:pt>
                <c:pt idx="162">
                  <c:v>82000</c:v>
                </c:pt>
                <c:pt idx="163">
                  <c:v>82500</c:v>
                </c:pt>
                <c:pt idx="164">
                  <c:v>83000</c:v>
                </c:pt>
                <c:pt idx="165">
                  <c:v>83500</c:v>
                </c:pt>
                <c:pt idx="166">
                  <c:v>84000</c:v>
                </c:pt>
                <c:pt idx="167">
                  <c:v>84500</c:v>
                </c:pt>
                <c:pt idx="168">
                  <c:v>85000</c:v>
                </c:pt>
                <c:pt idx="169">
                  <c:v>85500</c:v>
                </c:pt>
                <c:pt idx="170">
                  <c:v>86000</c:v>
                </c:pt>
                <c:pt idx="171">
                  <c:v>86500</c:v>
                </c:pt>
                <c:pt idx="172">
                  <c:v>87000</c:v>
                </c:pt>
                <c:pt idx="173">
                  <c:v>87500</c:v>
                </c:pt>
                <c:pt idx="174">
                  <c:v>88000</c:v>
                </c:pt>
                <c:pt idx="175">
                  <c:v>88500</c:v>
                </c:pt>
                <c:pt idx="176">
                  <c:v>89000</c:v>
                </c:pt>
                <c:pt idx="177">
                  <c:v>89500</c:v>
                </c:pt>
                <c:pt idx="178">
                  <c:v>90000</c:v>
                </c:pt>
                <c:pt idx="179">
                  <c:v>90500</c:v>
                </c:pt>
                <c:pt idx="180">
                  <c:v>91000</c:v>
                </c:pt>
                <c:pt idx="181">
                  <c:v>91500</c:v>
                </c:pt>
                <c:pt idx="182">
                  <c:v>92000</c:v>
                </c:pt>
                <c:pt idx="183">
                  <c:v>92500</c:v>
                </c:pt>
                <c:pt idx="184">
                  <c:v>93000</c:v>
                </c:pt>
                <c:pt idx="185">
                  <c:v>93500</c:v>
                </c:pt>
                <c:pt idx="186">
                  <c:v>94000</c:v>
                </c:pt>
                <c:pt idx="187">
                  <c:v>94500</c:v>
                </c:pt>
                <c:pt idx="188">
                  <c:v>95000</c:v>
                </c:pt>
                <c:pt idx="189">
                  <c:v>95500</c:v>
                </c:pt>
                <c:pt idx="190">
                  <c:v>96000</c:v>
                </c:pt>
                <c:pt idx="191">
                  <c:v>96500</c:v>
                </c:pt>
                <c:pt idx="192">
                  <c:v>97000</c:v>
                </c:pt>
                <c:pt idx="193">
                  <c:v>97500</c:v>
                </c:pt>
                <c:pt idx="194">
                  <c:v>98000</c:v>
                </c:pt>
                <c:pt idx="195">
                  <c:v>98500</c:v>
                </c:pt>
                <c:pt idx="196">
                  <c:v>99000</c:v>
                </c:pt>
                <c:pt idx="197">
                  <c:v>99500</c:v>
                </c:pt>
                <c:pt idx="198">
                  <c:v>100000</c:v>
                </c:pt>
                <c:pt idx="199">
                  <c:v>100500</c:v>
                </c:pt>
                <c:pt idx="200">
                  <c:v>101000</c:v>
                </c:pt>
                <c:pt idx="201">
                  <c:v>101500</c:v>
                </c:pt>
                <c:pt idx="202">
                  <c:v>102000</c:v>
                </c:pt>
                <c:pt idx="203">
                  <c:v>102500</c:v>
                </c:pt>
                <c:pt idx="204">
                  <c:v>103000</c:v>
                </c:pt>
                <c:pt idx="205">
                  <c:v>103500</c:v>
                </c:pt>
              </c:numCache>
            </c:numRef>
          </c:xVal>
          <c:yVal>
            <c:numRef>
              <c:f>'PHASE-SHIFT'!$K$2:$K$207</c:f>
              <c:numCache>
                <c:formatCode>General</c:formatCode>
                <c:ptCount val="206"/>
                <c:pt idx="0">
                  <c:v>-120.00564328935759</c:v>
                </c:pt>
                <c:pt idx="1">
                  <c:v>-109.44721472787455</c:v>
                </c:pt>
                <c:pt idx="2">
                  <c:v>-101.9607430327957</c:v>
                </c:pt>
                <c:pt idx="3">
                  <c:v>-96.158787080383348</c:v>
                </c:pt>
                <c:pt idx="4">
                  <c:v>-91.42333262363168</c:v>
                </c:pt>
                <c:pt idx="5">
                  <c:v>-87.424700609186544</c:v>
                </c:pt>
                <c:pt idx="6">
                  <c:v>-83.966090318625845</c:v>
                </c:pt>
                <c:pt idx="7">
                  <c:v>-80.920549416166153</c:v>
                </c:pt>
                <c:pt idx="8">
                  <c:v>-78.201383869371384</c:v>
                </c:pt>
                <c:pt idx="9">
                  <c:v>-75.746746533582495</c:v>
                </c:pt>
                <c:pt idx="10">
                  <c:v>-73.51096005873606</c:v>
                </c:pt>
                <c:pt idx="11">
                  <c:v>-71.459325023597557</c:v>
                </c:pt>
                <c:pt idx="12">
                  <c:v>-69.564857694085447</c:v>
                </c:pt>
                <c:pt idx="13">
                  <c:v>-67.806156061744929</c:v>
                </c:pt>
                <c:pt idx="14">
                  <c:v>-66.165956060300658</c:v>
                </c:pt>
                <c:pt idx="15">
                  <c:v>-64.63012631484051</c:v>
                </c:pt>
                <c:pt idx="16">
                  <c:v>-63.186950717039721</c:v>
                </c:pt>
                <c:pt idx="17">
                  <c:v>-61.826605283610967</c:v>
                </c:pt>
                <c:pt idx="18">
                  <c:v>-60.540769407394691</c:v>
                </c:pt>
                <c:pt idx="19">
                  <c:v>-59.322332100373629</c:v>
                </c:pt>
                <c:pt idx="20">
                  <c:v>-58.16516667815668</c:v>
                </c:pt>
                <c:pt idx="21">
                  <c:v>-57.06395560840641</c:v>
                </c:pt>
                <c:pt idx="22">
                  <c:v>-56.014052697655863</c:v>
                </c:pt>
                <c:pt idx="23">
                  <c:v>-55.011373460037035</c:v>
                </c:pt>
                <c:pt idx="24">
                  <c:v>-54.052307027879138</c:v>
                </c:pt>
                <c:pt idx="25">
                  <c:v>-53.133644719961495</c:v>
                </c:pt>
                <c:pt idx="26">
                  <c:v>-52.252521627678206</c:v>
                </c:pt>
                <c:pt idx="27">
                  <c:v>-51.40636847417079</c:v>
                </c:pt>
                <c:pt idx="28">
                  <c:v>-50.592871653406029</c:v>
                </c:pt>
                <c:pt idx="29">
                  <c:v>-49.809939836965391</c:v>
                </c:pt>
                <c:pt idx="30">
                  <c:v>-49.055675894909328</c:v>
                </c:pt>
                <c:pt idx="31">
                  <c:v>-48.328353147348516</c:v>
                </c:pt>
                <c:pt idx="32">
                  <c:v>-47.626395169046319</c:v>
                </c:pt>
                <c:pt idx="33">
                  <c:v>-46.948358527347416</c:v>
                </c:pt>
                <c:pt idx="34">
                  <c:v>-46.292917956082476</c:v>
                </c:pt>
                <c:pt idx="35">
                  <c:v>-45.658853563624348</c:v>
                </c:pt>
                <c:pt idx="36">
                  <c:v>-45.045039748410069</c:v>
                </c:pt>
                <c:pt idx="37">
                  <c:v>-44.450435554759792</c:v>
                </c:pt>
                <c:pt idx="38">
                  <c:v>-43.874076249281835</c:v>
                </c:pt>
                <c:pt idx="39">
                  <c:v>-43.31506593622909</c:v>
                </c:pt>
                <c:pt idx="40">
                  <c:v>-42.772571060905349</c:v>
                </c:pt>
                <c:pt idx="41">
                  <c:v>-42.245814675159956</c:v>
                </c:pt>
                <c:pt idx="42">
                  <c:v>-41.734071359358822</c:v>
                </c:pt>
                <c:pt idx="43">
                  <c:v>-41.236662711906874</c:v>
                </c:pt>
                <c:pt idx="44">
                  <c:v>-40.752953331141875</c:v>
                </c:pt>
                <c:pt idx="45">
                  <c:v>-40.282347225798169</c:v>
                </c:pt>
                <c:pt idx="46">
                  <c:v>-39.824284599694025</c:v>
                </c:pt>
                <c:pt idx="47">
                  <c:v>-39.378238964188185</c:v>
                </c:pt>
                <c:pt idx="48">
                  <c:v>-38.943714538562411</c:v>
                </c:pt>
                <c:pt idx="49">
                  <c:v>-38.520243904047639</c:v>
                </c:pt>
                <c:pt idx="50">
                  <c:v>-38.107385881903625</c:v>
                </c:pt>
                <c:pt idx="51">
                  <c:v>-37.704723609935137</c:v>
                </c:pt>
                <c:pt idx="52">
                  <c:v>-37.311862795204462</c:v>
                </c:pt>
                <c:pt idx="53">
                  <c:v>-36.928430123577549</c:v>
                </c:pt>
                <c:pt idx="54">
                  <c:v>-36.554071809200309</c:v>
                </c:pt>
                <c:pt idx="55">
                  <c:v>-36.188452269110741</c:v>
                </c:pt>
                <c:pt idx="56">
                  <c:v>-35.831252910006093</c:v>
                </c:pt>
                <c:pt idx="57">
                  <c:v>-35.48217101574609</c:v>
                </c:pt>
                <c:pt idx="58">
                  <c:v>-35.140918725526241</c:v>
                </c:pt>
                <c:pt idx="59">
                  <c:v>-34.807222093823881</c:v>
                </c:pt>
                <c:pt idx="60">
                  <c:v>-34.480820224238336</c:v>
                </c:pt>
                <c:pt idx="61">
                  <c:v>-34.161464470230328</c:v>
                </c:pt>
                <c:pt idx="62">
                  <c:v>-33.848917696540759</c:v>
                </c:pt>
                <c:pt idx="63">
                  <c:v>-33.542953595742851</c:v>
                </c:pt>
                <c:pt idx="64">
                  <c:v>-33.243356054975408</c:v>
                </c:pt>
                <c:pt idx="65">
                  <c:v>-32.949918568426028</c:v>
                </c:pt>
                <c:pt idx="66">
                  <c:v>-32.662443691590134</c:v>
                </c:pt>
                <c:pt idx="67">
                  <c:v>-32.38074253373717</c:v>
                </c:pt>
                <c:pt idx="68">
                  <c:v>-32.104634285372185</c:v>
                </c:pt>
                <c:pt idx="69">
                  <c:v>-31.833945777797791</c:v>
                </c:pt>
                <c:pt idx="70">
                  <c:v>-31.568511072162181</c:v>
                </c:pt>
                <c:pt idx="71">
                  <c:v>-31.308171075628618</c:v>
                </c:pt>
                <c:pt idx="72">
                  <c:v>-31.052773182524472</c:v>
                </c:pt>
                <c:pt idx="73">
                  <c:v>-30.802170938525624</c:v>
                </c:pt>
                <c:pt idx="74">
                  <c:v>-30.556223726110105</c:v>
                </c:pt>
                <c:pt idx="75">
                  <c:v>-30.314796469673297</c:v>
                </c:pt>
                <c:pt idx="76">
                  <c:v>-30.077759358838811</c:v>
                </c:pt>
                <c:pt idx="77">
                  <c:v>-29.844987588628499</c:v>
                </c:pt>
                <c:pt idx="78">
                  <c:v>-29.61636111526818</c:v>
                </c:pt>
                <c:pt idx="79">
                  <c:v>-29.391764426511088</c:v>
                </c:pt>
                <c:pt idx="80">
                  <c:v>-29.171086325453231</c:v>
                </c:pt>
                <c:pt idx="81">
                  <c:v>-28.954219726900561</c:v>
                </c:pt>
                <c:pt idx="82">
                  <c:v>-28.741061465423371</c:v>
                </c:pt>
                <c:pt idx="83">
                  <c:v>-28.531512114303386</c:v>
                </c:pt>
                <c:pt idx="84">
                  <c:v>-28.325475814641695</c:v>
                </c:pt>
                <c:pt idx="85">
                  <c:v>-28.122860113953152</c:v>
                </c:pt>
                <c:pt idx="86">
                  <c:v>-27.923575813624176</c:v>
                </c:pt>
                <c:pt idx="87">
                  <c:v>-27.727536824660088</c:v>
                </c:pt>
                <c:pt idx="88">
                  <c:v>-27.534660031188658</c:v>
                </c:pt>
                <c:pt idx="89">
                  <c:v>-27.344865161229521</c:v>
                </c:pt>
                <c:pt idx="90">
                  <c:v>-27.158074664272128</c:v>
                </c:pt>
                <c:pt idx="91">
                  <c:v>-26.974213595240073</c:v>
                </c:pt>
                <c:pt idx="92">
                  <c:v>-26.793209504449447</c:v>
                </c:pt>
                <c:pt idx="93">
                  <c:v>-26.61499233319606</c:v>
                </c:pt>
                <c:pt idx="94">
                  <c:v>-26.43949431463362</c:v>
                </c:pt>
                <c:pt idx="95">
                  <c:v>-26.266649879626453</c:v>
                </c:pt>
                <c:pt idx="96">
                  <c:v>-26.096395567283821</c:v>
                </c:pt>
                <c:pt idx="97">
                  <c:v>-25.928669939901873</c:v>
                </c:pt>
                <c:pt idx="98">
                  <c:v>-25.763413502057926</c:v>
                </c:pt>
                <c:pt idx="99">
                  <c:v>-25.600568623618972</c:v>
                </c:pt>
                <c:pt idx="100">
                  <c:v>-25.440079466441983</c:v>
                </c:pt>
                <c:pt idx="101">
                  <c:v>-25.281891914557786</c:v>
                </c:pt>
                <c:pt idx="102">
                  <c:v>-25.125953507644262</c:v>
                </c:pt>
                <c:pt idx="103">
                  <c:v>-24.972213377606984</c:v>
                </c:pt>
                <c:pt idx="104">
                  <c:v>-24.820622188096337</c:v>
                </c:pt>
                <c:pt idx="105">
                  <c:v>-24.671132076802081</c:v>
                </c:pt>
                <c:pt idx="106">
                  <c:v>-24.523696600375231</c:v>
                </c:pt>
                <c:pt idx="107">
                  <c:v>-24.3782706818366</c:v>
                </c:pt>
                <c:pt idx="108">
                  <c:v>-24.234810560340954</c:v>
                </c:pt>
                <c:pt idx="109">
                  <c:v>-24.093273743172041</c:v>
                </c:pt>
                <c:pt idx="110">
                  <c:v>-23.953618959852456</c:v>
                </c:pt>
                <c:pt idx="111">
                  <c:v>-23.815806118259417</c:v>
                </c:pt>
                <c:pt idx="112">
                  <c:v>-23.679796262642672</c:v>
                </c:pt>
                <c:pt idx="113">
                  <c:v>-23.545551533448361</c:v>
                </c:pt>
                <c:pt idx="114">
                  <c:v>-23.413035128857445</c:v>
                </c:pt>
                <c:pt idx="115">
                  <c:v>-23.282211267952505</c:v>
                </c:pt>
                <c:pt idx="116">
                  <c:v>-23.153045155432377</c:v>
                </c:pt>
                <c:pt idx="117">
                  <c:v>-23.025502947797669</c:v>
                </c:pt>
                <c:pt idx="118">
                  <c:v>-22.899551720936113</c:v>
                </c:pt>
                <c:pt idx="119">
                  <c:v>-22.775159439038308</c:v>
                </c:pt>
                <c:pt idx="120">
                  <c:v>-22.652294924780957</c:v>
                </c:pt>
                <c:pt idx="121">
                  <c:v>-22.530927830716255</c:v>
                </c:pt>
                <c:pt idx="122">
                  <c:v>-22.411028611809996</c:v>
                </c:pt>
                <c:pt idx="123">
                  <c:v>-22.292568499074999</c:v>
                </c:pt>
                <c:pt idx="124">
                  <c:v>-22.175519474247423</c:v>
                </c:pt>
                <c:pt idx="125">
                  <c:v>-22.059854245458382</c:v>
                </c:pt>
                <c:pt idx="126">
                  <c:v>-21.945546223854517</c:v>
                </c:pt>
                <c:pt idx="127">
                  <c:v>-21.832569501124098</c:v>
                </c:pt>
                <c:pt idx="128">
                  <c:v>-21.720898827887357</c:v>
                </c:pt>
                <c:pt idx="129">
                  <c:v>-21.61050959291245</c:v>
                </c:pt>
                <c:pt idx="130">
                  <c:v>-21.501377803119034</c:v>
                </c:pt>
                <c:pt idx="131">
                  <c:v>-21.393480064335627</c:v>
                </c:pt>
                <c:pt idx="132">
                  <c:v>-21.286793562776339</c:v>
                </c:pt>
                <c:pt idx="133">
                  <c:v>-21.181296047206033</c:v>
                </c:pt>
                <c:pt idx="134">
                  <c:v>-21.07696581176322</c:v>
                </c:pt>
                <c:pt idx="135">
                  <c:v>-20.973781679413094</c:v>
                </c:pt>
                <c:pt idx="136">
                  <c:v>-20.87172298600267</c:v>
                </c:pt>
                <c:pt idx="137">
                  <c:v>-20.770769564892806</c:v>
                </c:pt>
                <c:pt idx="138">
                  <c:v>-20.670901732142454</c:v>
                </c:pt>
                <c:pt idx="139">
                  <c:v>-20.572100272221849</c:v>
                </c:pt>
                <c:pt idx="140">
                  <c:v>-20.474346424232412</c:v>
                </c:pt>
                <c:pt idx="141">
                  <c:v>-20.377621868612383</c:v>
                </c:pt>
                <c:pt idx="142">
                  <c:v>-20.28190871430801</c:v>
                </c:pt>
                <c:pt idx="143">
                  <c:v>-20.187189486391162</c:v>
                </c:pt>
                <c:pt idx="144">
                  <c:v>-20.093447114105153</c:v>
                </c:pt>
                <c:pt idx="145">
                  <c:v>-20.000664919321416</c:v>
                </c:pt>
                <c:pt idx="146">
                  <c:v>-19.908826605390495</c:v>
                </c:pt>
                <c:pt idx="147">
                  <c:v>-19.817916246371375</c:v>
                </c:pt>
                <c:pt idx="148">
                  <c:v>-19.727918276624411</c:v>
                </c:pt>
                <c:pt idx="149">
                  <c:v>-19.638817480753193</c:v>
                </c:pt>
                <c:pt idx="150">
                  <c:v>-19.550598983881741</c:v>
                </c:pt>
                <c:pt idx="151">
                  <c:v>-19.463248242253947</c:v>
                </c:pt>
                <c:pt idx="152">
                  <c:v>-19.376751034142757</c:v>
                </c:pt>
                <c:pt idx="153">
                  <c:v>-19.291093451057048</c:v>
                </c:pt>
                <c:pt idx="154">
                  <c:v>-19.206261889234895</c:v>
                </c:pt>
                <c:pt idx="155">
                  <c:v>-19.122243041412222</c:v>
                </c:pt>
                <c:pt idx="156">
                  <c:v>-19.039023888856548</c:v>
                </c:pt>
                <c:pt idx="157">
                  <c:v>-18.956591693655618</c:v>
                </c:pt>
                <c:pt idx="158">
                  <c:v>-18.874933991251595</c:v>
                </c:pt>
                <c:pt idx="159">
                  <c:v>-18.79403858321146</c:v>
                </c:pt>
                <c:pt idx="160">
                  <c:v>-18.713893530225171</c:v>
                </c:pt>
                <c:pt idx="161">
                  <c:v>-18.634487145322819</c:v>
                </c:pt>
                <c:pt idx="162">
                  <c:v>-18.555807987303194</c:v>
                </c:pt>
                <c:pt idx="163">
                  <c:v>-18.477844854365653</c:v>
                </c:pt>
                <c:pt idx="164">
                  <c:v>-18.400586777938305</c:v>
                </c:pt>
                <c:pt idx="165">
                  <c:v>-18.32402301669519</c:v>
                </c:pt>
                <c:pt idx="166">
                  <c:v>-18.248143050755822</c:v>
                </c:pt>
                <c:pt idx="167">
                  <c:v>-18.172936576060653</c:v>
                </c:pt>
                <c:pt idx="168">
                  <c:v>-18.098393498916071</c:v>
                </c:pt>
                <c:pt idx="169">
                  <c:v>-18.024503930703098</c:v>
                </c:pt>
                <c:pt idx="170">
                  <c:v>-17.951258182744141</c:v>
                </c:pt>
                <c:pt idx="171">
                  <c:v>-17.878646761322017</c:v>
                </c:pt>
                <c:pt idx="172">
                  <c:v>-17.806660362846316</c:v>
                </c:pt>
                <c:pt idx="173">
                  <c:v>-17.735289869161839</c:v>
                </c:pt>
                <c:pt idx="174">
                  <c:v>-17.664526342994197</c:v>
                </c:pt>
                <c:pt idx="175">
                  <c:v>-17.594361023528144</c:v>
                </c:pt>
                <c:pt idx="176">
                  <c:v>-17.5247853221139</c:v>
                </c:pt>
                <c:pt idx="177">
                  <c:v>-17.455790818097245</c:v>
                </c:pt>
                <c:pt idx="178">
                  <c:v>-17.387369254769325</c:v>
                </c:pt>
                <c:pt idx="179">
                  <c:v>-17.319512535432033</c:v>
                </c:pt>
                <c:pt idx="180">
                  <c:v>-17.25221271957513</c:v>
                </c:pt>
                <c:pt idx="181">
                  <c:v>-17.185462019161683</c:v>
                </c:pt>
                <c:pt idx="182">
                  <c:v>-17.119252795017804</c:v>
                </c:pt>
                <c:pt idx="183">
                  <c:v>-17.053577553323805</c:v>
                </c:pt>
                <c:pt idx="184">
                  <c:v>-16.98842894220293</c:v>
                </c:pt>
                <c:pt idx="185">
                  <c:v>-16.923799748404964</c:v>
                </c:pt>
                <c:pt idx="186">
                  <c:v>-16.85968289408158</c:v>
                </c:pt>
                <c:pt idx="187">
                  <c:v>-16.796071433650127</c:v>
                </c:pt>
                <c:pt idx="188">
                  <c:v>-16.732958550743319</c:v>
                </c:pt>
                <c:pt idx="189">
                  <c:v>-16.67033755524243</c:v>
                </c:pt>
                <c:pt idx="190">
                  <c:v>-16.608201880390666</c:v>
                </c:pt>
                <c:pt idx="191">
                  <c:v>-16.546545079984561</c:v>
                </c:pt>
                <c:pt idx="192">
                  <c:v>-16.485360825641084</c:v>
                </c:pt>
                <c:pt idx="193">
                  <c:v>-16.424642904137922</c:v>
                </c:pt>
                <c:pt idx="194">
                  <c:v>-16.364385214824583</c:v>
                </c:pt>
                <c:pt idx="195">
                  <c:v>-16.304581767102192</c:v>
                </c:pt>
                <c:pt idx="196">
                  <c:v>-16.245226677970372</c:v>
                </c:pt>
                <c:pt idx="197">
                  <c:v>-16.186314169638045</c:v>
                </c:pt>
                <c:pt idx="198">
                  <c:v>-16.127838567197362</c:v>
                </c:pt>
                <c:pt idx="199">
                  <c:v>-16.069794296358246</c:v>
                </c:pt>
                <c:pt idx="200">
                  <c:v>-16.012175881241738</c:v>
                </c:pt>
                <c:pt idx="201">
                  <c:v>-15.954977942230578</c:v>
                </c:pt>
                <c:pt idx="202">
                  <c:v>-15.89819519387513</c:v>
                </c:pt>
                <c:pt idx="203">
                  <c:v>-15.841822442853195</c:v>
                </c:pt>
                <c:pt idx="204">
                  <c:v>-15.785854585981895</c:v>
                </c:pt>
                <c:pt idx="205">
                  <c:v>-15.730286608280142</c:v>
                </c:pt>
              </c:numCache>
            </c:numRef>
          </c:yVal>
          <c:smooth val="1"/>
        </c:ser>
        <c:dLbls/>
        <c:axId val="101710080"/>
        <c:axId val="101797888"/>
      </c:scatterChart>
      <c:valAx>
        <c:axId val="101710080"/>
        <c:scaling>
          <c:orientation val="minMax"/>
        </c:scaling>
        <c:axPos val="b"/>
        <c:numFmt formatCode="General" sourceLinked="1"/>
        <c:tickLblPos val="nextTo"/>
        <c:crossAx val="101797888"/>
        <c:crosses val="autoZero"/>
        <c:crossBetween val="midCat"/>
      </c:valAx>
      <c:valAx>
        <c:axId val="101797888"/>
        <c:scaling>
          <c:orientation val="minMax"/>
        </c:scaling>
        <c:axPos val="l"/>
        <c:majorGridlines/>
        <c:numFmt formatCode="General" sourceLinked="1"/>
        <c:tickLblPos val="nextTo"/>
        <c:crossAx val="101710080"/>
        <c:crosses val="autoZero"/>
        <c:crossBetween val="midCat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'PHASE-SHIFT'!$L$1</c:f>
              <c:strCache>
                <c:ptCount val="1"/>
                <c:pt idx="0">
                  <c:v>φbeta</c:v>
                </c:pt>
              </c:strCache>
            </c:strRef>
          </c:tx>
          <c:xVal>
            <c:numRef>
              <c:f>'PHASE-SHIFT'!$D$2:$D$207</c:f>
              <c:numCache>
                <c:formatCode>General</c:formatCode>
                <c:ptCount val="206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  <c:pt idx="13">
                  <c:v>7500</c:v>
                </c:pt>
                <c:pt idx="14">
                  <c:v>8000</c:v>
                </c:pt>
                <c:pt idx="15">
                  <c:v>8500</c:v>
                </c:pt>
                <c:pt idx="16">
                  <c:v>9000</c:v>
                </c:pt>
                <c:pt idx="17">
                  <c:v>9500</c:v>
                </c:pt>
                <c:pt idx="18">
                  <c:v>10000</c:v>
                </c:pt>
                <c:pt idx="19">
                  <c:v>10500</c:v>
                </c:pt>
                <c:pt idx="20">
                  <c:v>11000</c:v>
                </c:pt>
                <c:pt idx="21">
                  <c:v>11500</c:v>
                </c:pt>
                <c:pt idx="22">
                  <c:v>12000</c:v>
                </c:pt>
                <c:pt idx="23">
                  <c:v>12500</c:v>
                </c:pt>
                <c:pt idx="24">
                  <c:v>13000</c:v>
                </c:pt>
                <c:pt idx="25">
                  <c:v>13500</c:v>
                </c:pt>
                <c:pt idx="26">
                  <c:v>14000</c:v>
                </c:pt>
                <c:pt idx="27">
                  <c:v>14500</c:v>
                </c:pt>
                <c:pt idx="28">
                  <c:v>15000</c:v>
                </c:pt>
                <c:pt idx="29">
                  <c:v>15500</c:v>
                </c:pt>
                <c:pt idx="30">
                  <c:v>16000</c:v>
                </c:pt>
                <c:pt idx="31">
                  <c:v>16500</c:v>
                </c:pt>
                <c:pt idx="32">
                  <c:v>17000</c:v>
                </c:pt>
                <c:pt idx="33">
                  <c:v>17500</c:v>
                </c:pt>
                <c:pt idx="34">
                  <c:v>18000</c:v>
                </c:pt>
                <c:pt idx="35">
                  <c:v>18500</c:v>
                </c:pt>
                <c:pt idx="36">
                  <c:v>19000</c:v>
                </c:pt>
                <c:pt idx="37">
                  <c:v>19500</c:v>
                </c:pt>
                <c:pt idx="38">
                  <c:v>20000</c:v>
                </c:pt>
                <c:pt idx="39">
                  <c:v>20500</c:v>
                </c:pt>
                <c:pt idx="40">
                  <c:v>21000</c:v>
                </c:pt>
                <c:pt idx="41">
                  <c:v>21500</c:v>
                </c:pt>
                <c:pt idx="42">
                  <c:v>22000</c:v>
                </c:pt>
                <c:pt idx="43">
                  <c:v>22500</c:v>
                </c:pt>
                <c:pt idx="44">
                  <c:v>23000</c:v>
                </c:pt>
                <c:pt idx="45">
                  <c:v>23500</c:v>
                </c:pt>
                <c:pt idx="46">
                  <c:v>24000</c:v>
                </c:pt>
                <c:pt idx="47">
                  <c:v>24500</c:v>
                </c:pt>
                <c:pt idx="48">
                  <c:v>25000</c:v>
                </c:pt>
                <c:pt idx="49">
                  <c:v>25500</c:v>
                </c:pt>
                <c:pt idx="50">
                  <c:v>26000</c:v>
                </c:pt>
                <c:pt idx="51">
                  <c:v>26500</c:v>
                </c:pt>
                <c:pt idx="52">
                  <c:v>27000</c:v>
                </c:pt>
                <c:pt idx="53">
                  <c:v>27500</c:v>
                </c:pt>
                <c:pt idx="54">
                  <c:v>28000</c:v>
                </c:pt>
                <c:pt idx="55">
                  <c:v>28500</c:v>
                </c:pt>
                <c:pt idx="56">
                  <c:v>29000</c:v>
                </c:pt>
                <c:pt idx="57">
                  <c:v>29500</c:v>
                </c:pt>
                <c:pt idx="58">
                  <c:v>30000</c:v>
                </c:pt>
                <c:pt idx="59">
                  <c:v>30500</c:v>
                </c:pt>
                <c:pt idx="60">
                  <c:v>31000</c:v>
                </c:pt>
                <c:pt idx="61">
                  <c:v>31500</c:v>
                </c:pt>
                <c:pt idx="62">
                  <c:v>32000</c:v>
                </c:pt>
                <c:pt idx="63">
                  <c:v>32500</c:v>
                </c:pt>
                <c:pt idx="64">
                  <c:v>33000</c:v>
                </c:pt>
                <c:pt idx="65">
                  <c:v>33500</c:v>
                </c:pt>
                <c:pt idx="66">
                  <c:v>34000</c:v>
                </c:pt>
                <c:pt idx="67">
                  <c:v>34500</c:v>
                </c:pt>
                <c:pt idx="68">
                  <c:v>35000</c:v>
                </c:pt>
                <c:pt idx="69">
                  <c:v>35500</c:v>
                </c:pt>
                <c:pt idx="70">
                  <c:v>36000</c:v>
                </c:pt>
                <c:pt idx="71">
                  <c:v>36500</c:v>
                </c:pt>
                <c:pt idx="72">
                  <c:v>37000</c:v>
                </c:pt>
                <c:pt idx="73">
                  <c:v>37500</c:v>
                </c:pt>
                <c:pt idx="74">
                  <c:v>38000</c:v>
                </c:pt>
                <c:pt idx="75">
                  <c:v>38500</c:v>
                </c:pt>
                <c:pt idx="76">
                  <c:v>39000</c:v>
                </c:pt>
                <c:pt idx="77">
                  <c:v>39500</c:v>
                </c:pt>
                <c:pt idx="78">
                  <c:v>40000</c:v>
                </c:pt>
                <c:pt idx="79">
                  <c:v>40500</c:v>
                </c:pt>
                <c:pt idx="80">
                  <c:v>41000</c:v>
                </c:pt>
                <c:pt idx="81">
                  <c:v>41500</c:v>
                </c:pt>
                <c:pt idx="82">
                  <c:v>42000</c:v>
                </c:pt>
                <c:pt idx="83">
                  <c:v>42500</c:v>
                </c:pt>
                <c:pt idx="84">
                  <c:v>43000</c:v>
                </c:pt>
                <c:pt idx="85">
                  <c:v>43500</c:v>
                </c:pt>
                <c:pt idx="86">
                  <c:v>44000</c:v>
                </c:pt>
                <c:pt idx="87">
                  <c:v>44500</c:v>
                </c:pt>
                <c:pt idx="88">
                  <c:v>45000</c:v>
                </c:pt>
                <c:pt idx="89">
                  <c:v>45500</c:v>
                </c:pt>
                <c:pt idx="90">
                  <c:v>46000</c:v>
                </c:pt>
                <c:pt idx="91">
                  <c:v>46500</c:v>
                </c:pt>
                <c:pt idx="92">
                  <c:v>47000</c:v>
                </c:pt>
                <c:pt idx="93">
                  <c:v>47500</c:v>
                </c:pt>
                <c:pt idx="94">
                  <c:v>48000</c:v>
                </c:pt>
                <c:pt idx="95">
                  <c:v>48500</c:v>
                </c:pt>
                <c:pt idx="96">
                  <c:v>49000</c:v>
                </c:pt>
                <c:pt idx="97">
                  <c:v>49500</c:v>
                </c:pt>
                <c:pt idx="98">
                  <c:v>50000</c:v>
                </c:pt>
                <c:pt idx="99">
                  <c:v>50500</c:v>
                </c:pt>
                <c:pt idx="100">
                  <c:v>51000</c:v>
                </c:pt>
                <c:pt idx="101">
                  <c:v>51500</c:v>
                </c:pt>
                <c:pt idx="102">
                  <c:v>52000</c:v>
                </c:pt>
                <c:pt idx="103">
                  <c:v>52500</c:v>
                </c:pt>
                <c:pt idx="104">
                  <c:v>53000</c:v>
                </c:pt>
                <c:pt idx="105">
                  <c:v>53500</c:v>
                </c:pt>
                <c:pt idx="106">
                  <c:v>54000</c:v>
                </c:pt>
                <c:pt idx="107">
                  <c:v>54500</c:v>
                </c:pt>
                <c:pt idx="108">
                  <c:v>55000</c:v>
                </c:pt>
                <c:pt idx="109">
                  <c:v>55500</c:v>
                </c:pt>
                <c:pt idx="110">
                  <c:v>56000</c:v>
                </c:pt>
                <c:pt idx="111">
                  <c:v>56500</c:v>
                </c:pt>
                <c:pt idx="112">
                  <c:v>57000</c:v>
                </c:pt>
                <c:pt idx="113">
                  <c:v>57500</c:v>
                </c:pt>
                <c:pt idx="114">
                  <c:v>58000</c:v>
                </c:pt>
                <c:pt idx="115">
                  <c:v>58500</c:v>
                </c:pt>
                <c:pt idx="116">
                  <c:v>59000</c:v>
                </c:pt>
                <c:pt idx="117">
                  <c:v>59500</c:v>
                </c:pt>
                <c:pt idx="118">
                  <c:v>60000</c:v>
                </c:pt>
                <c:pt idx="119">
                  <c:v>60500</c:v>
                </c:pt>
                <c:pt idx="120">
                  <c:v>61000</c:v>
                </c:pt>
                <c:pt idx="121">
                  <c:v>61500</c:v>
                </c:pt>
                <c:pt idx="122">
                  <c:v>62000</c:v>
                </c:pt>
                <c:pt idx="123">
                  <c:v>62500</c:v>
                </c:pt>
                <c:pt idx="124">
                  <c:v>63000</c:v>
                </c:pt>
                <c:pt idx="125">
                  <c:v>63500</c:v>
                </c:pt>
                <c:pt idx="126">
                  <c:v>64000</c:v>
                </c:pt>
                <c:pt idx="127">
                  <c:v>64500</c:v>
                </c:pt>
                <c:pt idx="128">
                  <c:v>65000</c:v>
                </c:pt>
                <c:pt idx="129">
                  <c:v>65500</c:v>
                </c:pt>
                <c:pt idx="130">
                  <c:v>66000</c:v>
                </c:pt>
                <c:pt idx="131">
                  <c:v>66500</c:v>
                </c:pt>
                <c:pt idx="132">
                  <c:v>67000</c:v>
                </c:pt>
                <c:pt idx="133">
                  <c:v>67500</c:v>
                </c:pt>
                <c:pt idx="134">
                  <c:v>68000</c:v>
                </c:pt>
                <c:pt idx="135">
                  <c:v>68500</c:v>
                </c:pt>
                <c:pt idx="136">
                  <c:v>69000</c:v>
                </c:pt>
                <c:pt idx="137">
                  <c:v>69500</c:v>
                </c:pt>
                <c:pt idx="138">
                  <c:v>70000</c:v>
                </c:pt>
                <c:pt idx="139">
                  <c:v>70500</c:v>
                </c:pt>
                <c:pt idx="140">
                  <c:v>71000</c:v>
                </c:pt>
                <c:pt idx="141">
                  <c:v>71500</c:v>
                </c:pt>
                <c:pt idx="142">
                  <c:v>72000</c:v>
                </c:pt>
                <c:pt idx="143">
                  <c:v>72500</c:v>
                </c:pt>
                <c:pt idx="144">
                  <c:v>73000</c:v>
                </c:pt>
                <c:pt idx="145">
                  <c:v>73500</c:v>
                </c:pt>
                <c:pt idx="146">
                  <c:v>74000</c:v>
                </c:pt>
                <c:pt idx="147">
                  <c:v>74500</c:v>
                </c:pt>
                <c:pt idx="148">
                  <c:v>75000</c:v>
                </c:pt>
                <c:pt idx="149">
                  <c:v>75500</c:v>
                </c:pt>
                <c:pt idx="150">
                  <c:v>76000</c:v>
                </c:pt>
                <c:pt idx="151">
                  <c:v>76500</c:v>
                </c:pt>
                <c:pt idx="152">
                  <c:v>77000</c:v>
                </c:pt>
                <c:pt idx="153">
                  <c:v>77500</c:v>
                </c:pt>
                <c:pt idx="154">
                  <c:v>78000</c:v>
                </c:pt>
                <c:pt idx="155">
                  <c:v>78500</c:v>
                </c:pt>
                <c:pt idx="156">
                  <c:v>79000</c:v>
                </c:pt>
                <c:pt idx="157">
                  <c:v>79500</c:v>
                </c:pt>
                <c:pt idx="158">
                  <c:v>80000</c:v>
                </c:pt>
                <c:pt idx="159">
                  <c:v>80500</c:v>
                </c:pt>
                <c:pt idx="160">
                  <c:v>81000</c:v>
                </c:pt>
                <c:pt idx="161">
                  <c:v>81500</c:v>
                </c:pt>
                <c:pt idx="162">
                  <c:v>82000</c:v>
                </c:pt>
                <c:pt idx="163">
                  <c:v>82500</c:v>
                </c:pt>
                <c:pt idx="164">
                  <c:v>83000</c:v>
                </c:pt>
                <c:pt idx="165">
                  <c:v>83500</c:v>
                </c:pt>
                <c:pt idx="166">
                  <c:v>84000</c:v>
                </c:pt>
                <c:pt idx="167">
                  <c:v>84500</c:v>
                </c:pt>
                <c:pt idx="168">
                  <c:v>85000</c:v>
                </c:pt>
                <c:pt idx="169">
                  <c:v>85500</c:v>
                </c:pt>
                <c:pt idx="170">
                  <c:v>86000</c:v>
                </c:pt>
                <c:pt idx="171">
                  <c:v>86500</c:v>
                </c:pt>
                <c:pt idx="172">
                  <c:v>87000</c:v>
                </c:pt>
                <c:pt idx="173">
                  <c:v>87500</c:v>
                </c:pt>
                <c:pt idx="174">
                  <c:v>88000</c:v>
                </c:pt>
                <c:pt idx="175">
                  <c:v>88500</c:v>
                </c:pt>
                <c:pt idx="176">
                  <c:v>89000</c:v>
                </c:pt>
                <c:pt idx="177">
                  <c:v>89500</c:v>
                </c:pt>
                <c:pt idx="178">
                  <c:v>90000</c:v>
                </c:pt>
                <c:pt idx="179">
                  <c:v>90500</c:v>
                </c:pt>
                <c:pt idx="180">
                  <c:v>91000</c:v>
                </c:pt>
                <c:pt idx="181">
                  <c:v>91500</c:v>
                </c:pt>
                <c:pt idx="182">
                  <c:v>92000</c:v>
                </c:pt>
                <c:pt idx="183">
                  <c:v>92500</c:v>
                </c:pt>
                <c:pt idx="184">
                  <c:v>93000</c:v>
                </c:pt>
                <c:pt idx="185">
                  <c:v>93500</c:v>
                </c:pt>
                <c:pt idx="186">
                  <c:v>94000</c:v>
                </c:pt>
                <c:pt idx="187">
                  <c:v>94500</c:v>
                </c:pt>
                <c:pt idx="188">
                  <c:v>95000</c:v>
                </c:pt>
                <c:pt idx="189">
                  <c:v>95500</c:v>
                </c:pt>
                <c:pt idx="190">
                  <c:v>96000</c:v>
                </c:pt>
                <c:pt idx="191">
                  <c:v>96500</c:v>
                </c:pt>
                <c:pt idx="192">
                  <c:v>97000</c:v>
                </c:pt>
                <c:pt idx="193">
                  <c:v>97500</c:v>
                </c:pt>
                <c:pt idx="194">
                  <c:v>98000</c:v>
                </c:pt>
                <c:pt idx="195">
                  <c:v>98500</c:v>
                </c:pt>
                <c:pt idx="196">
                  <c:v>99000</c:v>
                </c:pt>
                <c:pt idx="197">
                  <c:v>99500</c:v>
                </c:pt>
                <c:pt idx="198">
                  <c:v>100000</c:v>
                </c:pt>
                <c:pt idx="199">
                  <c:v>100500</c:v>
                </c:pt>
                <c:pt idx="200">
                  <c:v>101000</c:v>
                </c:pt>
                <c:pt idx="201">
                  <c:v>101500</c:v>
                </c:pt>
                <c:pt idx="202">
                  <c:v>102000</c:v>
                </c:pt>
                <c:pt idx="203">
                  <c:v>102500</c:v>
                </c:pt>
                <c:pt idx="204">
                  <c:v>103000</c:v>
                </c:pt>
                <c:pt idx="205">
                  <c:v>103500</c:v>
                </c:pt>
              </c:numCache>
            </c:numRef>
          </c:xVal>
          <c:yVal>
            <c:numRef>
              <c:f>'PHASE-SHIFT'!$L$2:$L$207</c:f>
              <c:numCache>
                <c:formatCode>General</c:formatCode>
                <c:ptCount val="206"/>
                <c:pt idx="0">
                  <c:v>92.864063652789397</c:v>
                </c:pt>
                <c:pt idx="1">
                  <c:v>94.294737283229452</c:v>
                </c:pt>
                <c:pt idx="2">
                  <c:v>95.72378550666005</c:v>
                </c:pt>
                <c:pt idx="3">
                  <c:v>97.150673864374312</c:v>
                </c:pt>
                <c:pt idx="4">
                  <c:v>98.574874119569174</c:v>
                </c:pt>
                <c:pt idx="5">
                  <c:v>99.995865723269773</c:v>
                </c:pt>
                <c:pt idx="6">
                  <c:v>101.41313722245543</c:v>
                </c:pt>
                <c:pt idx="7">
                  <c:v>102.82618760067032</c:v>
                </c:pt>
                <c:pt idx="8">
                  <c:v>104.23452754234057</c:v>
                </c:pt>
                <c:pt idx="9">
                  <c:v>105.63768061305133</c:v>
                </c:pt>
                <c:pt idx="10">
                  <c:v>107.03518434915348</c:v>
                </c:pt>
                <c:pt idx="11">
                  <c:v>108.42659125123811</c:v>
                </c:pt>
                <c:pt idx="12">
                  <c:v>109.81146967721671</c:v>
                </c:pt>
                <c:pt idx="13">
                  <c:v>111.18940463195267</c:v>
                </c:pt>
                <c:pt idx="14">
                  <c:v>112.55999845158942</c:v>
                </c:pt>
                <c:pt idx="15">
                  <c:v>113.92287138187812</c:v>
                </c:pt>
                <c:pt idx="16">
                  <c:v>115.27766205092061</c:v>
                </c:pt>
                <c:pt idx="17">
                  <c:v>116.62402783778491</c:v>
                </c:pt>
                <c:pt idx="18">
                  <c:v>117.96164513940812</c:v>
                </c:pt>
                <c:pt idx="19">
                  <c:v>119.29020953907445</c:v>
                </c:pt>
                <c:pt idx="20">
                  <c:v>120.60943588051576</c:v>
                </c:pt>
                <c:pt idx="21">
                  <c:v>121.91905825235024</c:v>
                </c:pt>
                <c:pt idx="22">
                  <c:v>123.21882988812445</c:v>
                </c:pt>
                <c:pt idx="23">
                  <c:v>124.50852298766836</c:v>
                </c:pt>
                <c:pt idx="24">
                  <c:v>125.78792846581349</c:v>
                </c:pt>
                <c:pt idx="25">
                  <c:v>127.05685563475681</c:v>
                </c:pt>
                <c:pt idx="26">
                  <c:v>128.3151318264965</c:v>
                </c:pt>
                <c:pt idx="27">
                  <c:v>129.56260196181017</c:v>
                </c:pt>
                <c:pt idx="28">
                  <c:v>130.79912807221817</c:v>
                </c:pt>
                <c:pt idx="29">
                  <c:v>132.02458878126157</c:v>
                </c:pt>
                <c:pt idx="30">
                  <c:v>133.23887875126692</c:v>
                </c:pt>
                <c:pt idx="31">
                  <c:v>134.44190810152784</c:v>
                </c:pt>
                <c:pt idx="32">
                  <c:v>135.63360180357796</c:v>
                </c:pt>
                <c:pt idx="33">
                  <c:v>136.81389905891416</c:v>
                </c:pt>
                <c:pt idx="34">
                  <c:v>137.98275266419</c:v>
                </c:pt>
                <c:pt idx="35">
                  <c:v>139.14012836855409</c:v>
                </c:pt>
                <c:pt idx="36">
                  <c:v>140.2860042274242</c:v>
                </c:pt>
                <c:pt idx="37">
                  <c:v>141.42036995662014</c:v>
                </c:pt>
                <c:pt idx="38">
                  <c:v>142.54322629039893</c:v>
                </c:pt>
                <c:pt idx="39">
                  <c:v>143.65458434656398</c:v>
                </c:pt>
                <c:pt idx="40">
                  <c:v>144.75446500145063</c:v>
                </c:pt>
                <c:pt idx="41">
                  <c:v>145.84289827724601</c:v>
                </c:pt>
                <c:pt idx="42">
                  <c:v>146.91992274375767</c:v>
                </c:pt>
                <c:pt idx="43">
                  <c:v>147.98558493643202</c:v>
                </c:pt>
                <c:pt idx="44">
                  <c:v>149.03993879211851</c:v>
                </c:pt>
                <c:pt idx="45">
                  <c:v>150.08304510379963</c:v>
                </c:pt>
                <c:pt idx="46">
                  <c:v>151.11497099524757</c:v>
                </c:pt>
                <c:pt idx="47">
                  <c:v>152.13578941633111</c:v>
                </c:pt>
                <c:pt idx="48">
                  <c:v>153.14557865948132</c:v>
                </c:pt>
                <c:pt idx="49">
                  <c:v>154.1444218976302</c:v>
                </c:pt>
                <c:pt idx="50">
                  <c:v>155.13240674376226</c:v>
                </c:pt>
                <c:pt idx="51">
                  <c:v>156.10962483206541</c:v>
                </c:pt>
                <c:pt idx="52">
                  <c:v>157.07617142053138</c:v>
                </c:pt>
                <c:pt idx="53">
                  <c:v>158.03214501473849</c:v>
                </c:pt>
                <c:pt idx="54">
                  <c:v>158.97764701244714</c:v>
                </c:pt>
                <c:pt idx="55">
                  <c:v>159.91278136855379</c:v>
                </c:pt>
                <c:pt idx="56">
                  <c:v>160.83765427987623</c:v>
                </c:pt>
                <c:pt idx="57">
                  <c:v>161.75237388918654</c:v>
                </c:pt>
                <c:pt idx="58">
                  <c:v>162.65705000785491</c:v>
                </c:pt>
                <c:pt idx="59">
                  <c:v>163.55179385643936</c:v>
                </c:pt>
                <c:pt idx="60">
                  <c:v>164.43671782252218</c:v>
                </c:pt>
                <c:pt idx="61">
                  <c:v>165.31193523507997</c:v>
                </c:pt>
                <c:pt idx="62">
                  <c:v>166.17756015465983</c:v>
                </c:pt>
                <c:pt idx="63">
                  <c:v>167.03370717863271</c:v>
                </c:pt>
                <c:pt idx="64">
                  <c:v>167.88049126079545</c:v>
                </c:pt>
                <c:pt idx="65">
                  <c:v>168.71802754459557</c:v>
                </c:pt>
                <c:pt idx="66">
                  <c:v>169.54643120926977</c:v>
                </c:pt>
                <c:pt idx="67">
                  <c:v>170.36581732819491</c:v>
                </c:pt>
                <c:pt idx="68">
                  <c:v>171.17630073877032</c:v>
                </c:pt>
                <c:pt idx="69">
                  <c:v>171.97799592316866</c:v>
                </c:pt>
                <c:pt idx="70">
                  <c:v>172.77101689931237</c:v>
                </c:pt>
                <c:pt idx="71">
                  <c:v>173.55547712145747</c:v>
                </c:pt>
                <c:pt idx="72">
                  <c:v>174.33148938978803</c:v>
                </c:pt>
                <c:pt idx="73">
                  <c:v>175.09916576844981</c:v>
                </c:pt>
                <c:pt idx="74">
                  <c:v>175.85861751147624</c:v>
                </c:pt>
                <c:pt idx="75">
                  <c:v>176.60995499608492</c:v>
                </c:pt>
                <c:pt idx="76">
                  <c:v>177.35328766284746</c:v>
                </c:pt>
                <c:pt idx="77">
                  <c:v>178.0887239622607</c:v>
                </c:pt>
                <c:pt idx="78">
                  <c:v>178.81637130727125</c:v>
                </c:pt>
                <c:pt idx="79">
                  <c:v>179.53633603133008</c:v>
                </c:pt>
                <c:pt idx="80">
                  <c:v>-179.75127664842444</c:v>
                </c:pt>
                <c:pt idx="81">
                  <c:v>-179.04636266323121</c:v>
                </c:pt>
                <c:pt idx="82">
                  <c:v>-178.34881912037636</c:v>
                </c:pt>
                <c:pt idx="83">
                  <c:v>-177.658544326802</c:v>
                </c:pt>
                <c:pt idx="84">
                  <c:v>-176.97543780896842</c:v>
                </c:pt>
                <c:pt idx="85">
                  <c:v>-176.29940032926467</c:v>
                </c:pt>
                <c:pt idx="86">
                  <c:v>-175.63033389924357</c:v>
                </c:pt>
                <c:pt idx="87">
                  <c:v>-174.96814178993935</c:v>
                </c:pt>
                <c:pt idx="88">
                  <c:v>-174.31272853950986</c:v>
                </c:pt>
                <c:pt idx="89">
                  <c:v>-173.66399995842829</c:v>
                </c:pt>
                <c:pt idx="90">
                  <c:v>-173.02186313243459</c:v>
                </c:pt>
                <c:pt idx="91">
                  <c:v>-172.38622642344248</c:v>
                </c:pt>
                <c:pt idx="92">
                  <c:v>-171.75699946858458</c:v>
                </c:pt>
                <c:pt idx="93">
                  <c:v>-171.13409317756361</c:v>
                </c:pt>
                <c:pt idx="94">
                  <c:v>-170.51741972846872</c:v>
                </c:pt>
                <c:pt idx="95">
                  <c:v>-169.90689256220148</c:v>
                </c:pt>
                <c:pt idx="96">
                  <c:v>-169.302426375647</c:v>
                </c:pt>
                <c:pt idx="97">
                  <c:v>-168.70393711371591</c:v>
                </c:pt>
                <c:pt idx="98">
                  <c:v>-168.11134196037207</c:v>
                </c:pt>
                <c:pt idx="99">
                  <c:v>-167.52455932875367</c:v>
                </c:pt>
                <c:pt idx="100">
                  <c:v>-166.94350885048692</c:v>
                </c:pt>
                <c:pt idx="101">
                  <c:v>-166.36811136428193</c:v>
                </c:pt>
                <c:pt idx="102">
                  <c:v>-165.79828890389663</c:v>
                </c:pt>
                <c:pt idx="103">
                  <c:v>-165.23396468554469</c:v>
                </c:pt>
                <c:pt idx="104">
                  <c:v>-164.67506309481968</c:v>
                </c:pt>
                <c:pt idx="105">
                  <c:v>-164.12150967319928</c:v>
                </c:pt>
                <c:pt idx="106">
                  <c:v>-163.57323110419205</c:v>
                </c:pt>
                <c:pt idx="107">
                  <c:v>-163.03015519917761</c:v>
                </c:pt>
                <c:pt idx="108">
                  <c:v>-162.49221088299635</c:v>
                </c:pt>
                <c:pt idx="109">
                  <c:v>-161.95932817932859</c:v>
                </c:pt>
                <c:pt idx="110">
                  <c:v>-161.43143819590983</c:v>
                </c:pt>
                <c:pt idx="111">
                  <c:v>-160.90847310961851</c:v>
                </c:pt>
                <c:pt idx="112">
                  <c:v>-160.39036615147111</c:v>
                </c:pt>
                <c:pt idx="113">
                  <c:v>-159.87705159155706</c:v>
                </c:pt>
                <c:pt idx="114">
                  <c:v>-159.36846472394274</c:v>
                </c:pt>
                <c:pt idx="115">
                  <c:v>-158.86454185156893</c:v>
                </c:pt>
                <c:pt idx="116">
                  <c:v>-158.36522027116743</c:v>
                </c:pt>
                <c:pt idx="117">
                  <c:v>-157.87043825821718</c:v>
                </c:pt>
                <c:pt idx="118">
                  <c:v>-157.38013505195963</c:v>
                </c:pt>
                <c:pt idx="119">
                  <c:v>-156.8942508404902</c:v>
                </c:pt>
                <c:pt idx="120">
                  <c:v>-156.41272674594188</c:v>
                </c:pt>
                <c:pt idx="121">
                  <c:v>-155.93550480977441</c:v>
                </c:pt>
                <c:pt idx="122">
                  <c:v>-155.46252797818147</c:v>
                </c:pt>
                <c:pt idx="123">
                  <c:v>-154.99374008762794</c:v>
                </c:pt>
                <c:pt idx="124">
                  <c:v>-154.52908585052509</c:v>
                </c:pt>
                <c:pt idx="125">
                  <c:v>-154.06851084105335</c:v>
                </c:pt>
                <c:pt idx="126">
                  <c:v>-153.61196148114047</c:v>
                </c:pt>
                <c:pt idx="127">
                  <c:v>-153.15938502660015</c:v>
                </c:pt>
                <c:pt idx="128">
                  <c:v>-152.71072955343831</c:v>
                </c:pt>
                <c:pt idx="129">
                  <c:v>-152.2659439443311</c:v>
                </c:pt>
                <c:pt idx="130">
                  <c:v>-151.82497787527774</c:v>
                </c:pt>
                <c:pt idx="131">
                  <c:v>-151.38778180243301</c:v>
                </c:pt>
                <c:pt idx="132">
                  <c:v>-150.95430694912193</c:v>
                </c:pt>
                <c:pt idx="133">
                  <c:v>-150.52450529303721</c:v>
                </c:pt>
                <c:pt idx="134">
                  <c:v>-150.09832955362242</c:v>
                </c:pt>
                <c:pt idx="135">
                  <c:v>-149.67573317964266</c:v>
                </c:pt>
                <c:pt idx="136">
                  <c:v>-149.25667033694154</c:v>
                </c:pt>
                <c:pt idx="137">
                  <c:v>-148.84109589638661</c:v>
                </c:pt>
                <c:pt idx="138">
                  <c:v>-148.42896542200202</c:v>
                </c:pt>
                <c:pt idx="139">
                  <c:v>-148.0202351592886</c:v>
                </c:pt>
                <c:pt idx="140">
                  <c:v>-147.61486202373143</c:v>
                </c:pt>
                <c:pt idx="141">
                  <c:v>-147.21280358949281</c:v>
                </c:pt>
                <c:pt idx="142">
                  <c:v>-146.81401807828993</c:v>
                </c:pt>
                <c:pt idx="143">
                  <c:v>-146.41846434845704</c:v>
                </c:pt>
                <c:pt idx="144">
                  <c:v>-146.02610188418953</c:v>
                </c:pt>
                <c:pt idx="145">
                  <c:v>-145.63689078496819</c:v>
                </c:pt>
                <c:pt idx="146">
                  <c:v>-145.25079175516331</c:v>
                </c:pt>
                <c:pt idx="147">
                  <c:v>-144.86776609381482</c:v>
                </c:pt>
                <c:pt idx="148">
                  <c:v>-144.48777568458891</c:v>
                </c:pt>
                <c:pt idx="149">
                  <c:v>-144.11078298590596</c:v>
                </c:pt>
                <c:pt idx="150">
                  <c:v>-143.73675102124119</c:v>
                </c:pt>
                <c:pt idx="151">
                  <c:v>-143.36564336959287</c:v>
                </c:pt>
                <c:pt idx="152">
                  <c:v>-142.99742415611752</c:v>
                </c:pt>
                <c:pt idx="153">
                  <c:v>-142.6320580429288</c:v>
                </c:pt>
                <c:pt idx="154">
                  <c:v>-142.26951022005943</c:v>
                </c:pt>
                <c:pt idx="155">
                  <c:v>-141.90974639658077</c:v>
                </c:pt>
                <c:pt idx="156">
                  <c:v>-141.55273279188123</c:v>
                </c:pt>
                <c:pt idx="157">
                  <c:v>-141.19843612709812</c:v>
                </c:pt>
                <c:pt idx="158">
                  <c:v>-140.84682361670255</c:v>
                </c:pt>
                <c:pt idx="159">
                  <c:v>-140.49786296023345</c:v>
                </c:pt>
                <c:pt idx="160">
                  <c:v>-140.1515223341797</c:v>
                </c:pt>
                <c:pt idx="161">
                  <c:v>-139.80777038400666</c:v>
                </c:pt>
                <c:pt idx="162">
                  <c:v>-139.46657621632514</c:v>
                </c:pt>
                <c:pt idx="163">
                  <c:v>-139.12790939120143</c:v>
                </c:pt>
                <c:pt idx="164">
                  <c:v>-138.79173991460397</c:v>
                </c:pt>
                <c:pt idx="165">
                  <c:v>-138.45803823098601</c:v>
                </c:pt>
                <c:pt idx="166">
                  <c:v>-138.12677521600114</c:v>
                </c:pt>
                <c:pt idx="167">
                  <c:v>-137.79792216934959</c:v>
                </c:pt>
                <c:pt idx="168">
                  <c:v>-137.47145080775263</c:v>
                </c:pt>
                <c:pt idx="169">
                  <c:v>-137.14733325805327</c:v>
                </c:pt>
                <c:pt idx="170">
                  <c:v>-136.82554205044107</c:v>
                </c:pt>
                <c:pt idx="171">
                  <c:v>-136.50605011179775</c:v>
                </c:pt>
                <c:pt idx="172">
                  <c:v>-136.18883075916307</c:v>
                </c:pt>
                <c:pt idx="173">
                  <c:v>-135.87385769331735</c:v>
                </c:pt>
                <c:pt idx="174">
                  <c:v>-135.56110499247916</c:v>
                </c:pt>
                <c:pt idx="175">
                  <c:v>-135.25054710611613</c:v>
                </c:pt>
                <c:pt idx="176">
                  <c:v>-134.94215884886671</c:v>
                </c:pt>
                <c:pt idx="177">
                  <c:v>-134.63591539457065</c:v>
                </c:pt>
                <c:pt idx="178">
                  <c:v>-134.3317922704058</c:v>
                </c:pt>
                <c:pt idx="179">
                  <c:v>-134.02976535113069</c:v>
                </c:pt>
                <c:pt idx="180">
                  <c:v>-133.72981085342937</c:v>
                </c:pt>
                <c:pt idx="181">
                  <c:v>-133.43190533035758</c:v>
                </c:pt>
                <c:pt idx="182">
                  <c:v>-133.13602566588705</c:v>
                </c:pt>
                <c:pt idx="183">
                  <c:v>-132.84214906954895</c:v>
                </c:pt>
                <c:pt idx="184">
                  <c:v>-132.55025307117009</c:v>
                </c:pt>
                <c:pt idx="185">
                  <c:v>-132.2603155157054</c:v>
                </c:pt>
                <c:pt idx="186">
                  <c:v>-131.97231455816052</c:v>
                </c:pt>
                <c:pt idx="187">
                  <c:v>-131.68622865860547</c:v>
                </c:pt>
                <c:pt idx="188">
                  <c:v>-131.40203657727497</c:v>
                </c:pt>
                <c:pt idx="189">
                  <c:v>-131.11971736975883</c:v>
                </c:pt>
                <c:pt idx="190">
                  <c:v>-130.83925038227426</c:v>
                </c:pt>
                <c:pt idx="191">
                  <c:v>-130.56061524702315</c:v>
                </c:pt>
                <c:pt idx="192">
                  <c:v>-130.28379187763119</c:v>
                </c:pt>
                <c:pt idx="193">
                  <c:v>-130.00876046466809</c:v>
                </c:pt>
                <c:pt idx="194">
                  <c:v>-129.7355014712447</c:v>
                </c:pt>
                <c:pt idx="195">
                  <c:v>-129.46399562868939</c:v>
                </c:pt>
                <c:pt idx="196">
                  <c:v>-129.19422393230036</c:v>
                </c:pt>
                <c:pt idx="197">
                  <c:v>-128.92616763717123</c:v>
                </c:pt>
                <c:pt idx="198">
                  <c:v>-128.65980825409011</c:v>
                </c:pt>
                <c:pt idx="199">
                  <c:v>-128.39512754551205</c:v>
                </c:pt>
                <c:pt idx="200">
                  <c:v>-128.13210752159924</c:v>
                </c:pt>
                <c:pt idx="201">
                  <c:v>-127.87073043633291</c:v>
                </c:pt>
                <c:pt idx="202">
                  <c:v>-127.61097878369058</c:v>
                </c:pt>
                <c:pt idx="203">
                  <c:v>-127.35283529389187</c:v>
                </c:pt>
                <c:pt idx="204">
                  <c:v>-127.09628292970856</c:v>
                </c:pt>
                <c:pt idx="205">
                  <c:v>-126.84130488283797</c:v>
                </c:pt>
              </c:numCache>
            </c:numRef>
          </c:yVal>
          <c:smooth val="1"/>
        </c:ser>
        <c:dLbls/>
        <c:axId val="101821824"/>
        <c:axId val="101827712"/>
      </c:scatterChart>
      <c:valAx>
        <c:axId val="101821824"/>
        <c:scaling>
          <c:orientation val="minMax"/>
        </c:scaling>
        <c:axPos val="b"/>
        <c:numFmt formatCode="General" sourceLinked="1"/>
        <c:tickLblPos val="nextTo"/>
        <c:crossAx val="101827712"/>
        <c:crosses val="autoZero"/>
        <c:crossBetween val="midCat"/>
      </c:valAx>
      <c:valAx>
        <c:axId val="101827712"/>
        <c:scaling>
          <c:orientation val="minMax"/>
        </c:scaling>
        <c:axPos val="l"/>
        <c:majorGridlines/>
        <c:numFmt formatCode="General" sourceLinked="1"/>
        <c:tickLblPos val="nextTo"/>
        <c:crossAx val="101821824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'PHASE-SHIFT'!$N$1</c:f>
              <c:strCache>
                <c:ptCount val="1"/>
                <c:pt idx="0">
                  <c:v>Im[beta]</c:v>
                </c:pt>
              </c:strCache>
            </c:strRef>
          </c:tx>
          <c:xVal>
            <c:numRef>
              <c:f>'PHASE-SHIFT'!$M$2:$M$207</c:f>
              <c:numCache>
                <c:formatCode>General</c:formatCode>
                <c:ptCount val="206"/>
                <c:pt idx="0">
                  <c:v>-4.99340727225518E-8</c:v>
                </c:pt>
                <c:pt idx="1">
                  <c:v>-2.5237508007420901E-7</c:v>
                </c:pt>
                <c:pt idx="2">
                  <c:v>-7.9579455774344296E-7</c:v>
                </c:pt>
                <c:pt idx="3">
                  <c:v>-1.93712206820192E-6</c:v>
                </c:pt>
                <c:pt idx="4">
                  <c:v>-4.0023591058609397E-6</c:v>
                </c:pt>
                <c:pt idx="5">
                  <c:v>-7.3834177203343402E-6</c:v>
                </c:pt>
                <c:pt idx="6">
                  <c:v>-1.25343550763964E-5</c:v>
                </c:pt>
                <c:pt idx="7">
                  <c:v>-1.9967059416437001E-5</c:v>
                </c:pt>
                <c:pt idx="8">
                  <c:v>-3.0246449858883399E-5</c:v>
                </c:pt>
                <c:pt idx="9">
                  <c:v>-4.3985258060935502E-5</c:v>
                </c:pt>
                <c:pt idx="10">
                  <c:v>-6.1838463914849E-5</c:v>
                </c:pt>
                <c:pt idx="11">
                  <c:v>-8.4497460096552695E-5</c:v>
                </c:pt>
                <c:pt idx="12">
                  <c:v>-1.12684021449288E-4</c:v>
                </c:pt>
                <c:pt idx="13">
                  <c:v>-1.4714415490943699E-4</c:v>
                </c:pt>
                <c:pt idx="14">
                  <c:v>-1.88641904049594E-4</c:v>
                </c:pt>
                <c:pt idx="15">
                  <c:v>-2.37953179439701E-4</c:v>
                </c:pt>
                <c:pt idx="16">
                  <c:v>-2.9585968205085502E-4</c:v>
                </c:pt>
                <c:pt idx="17">
                  <c:v>-3.6314298200778097E-4</c:v>
                </c:pt>
                <c:pt idx="18">
                  <c:v>-4.4057880930707303E-4</c:v>
                </c:pt>
                <c:pt idx="19">
                  <c:v>-5.2893160683813005E-4</c:v>
                </c:pt>
                <c:pt idx="20">
                  <c:v>-6.2894938935049397E-4</c:v>
                </c:pt>
                <c:pt idx="21">
                  <c:v>-7.4135894507937697E-4</c:v>
                </c:pt>
                <c:pt idx="22">
                  <c:v>-8.6686140973359202E-4</c:v>
                </c:pt>
                <c:pt idx="23">
                  <c:v>-1.00612823561694E-3</c:v>
                </c:pt>
                <c:pt idx="24">
                  <c:v>-1.15979757192848E-3</c:v>
                </c:pt>
                <c:pt idx="25">
                  <c:v>-1.3284710658828501E-3</c:v>
                </c:pt>
                <c:pt idx="26">
                  <c:v>-1.5127110883038301E-3</c:v>
                </c:pt>
                <c:pt idx="27">
                  <c:v>-1.7130383818457599E-3</c:v>
                </c:pt>
                <c:pt idx="28">
                  <c:v>-1.92993012504355E-3</c:v>
                </c:pt>
                <c:pt idx="29">
                  <c:v>-2.16381840101701E-3</c:v>
                </c:pt>
                <c:pt idx="30">
                  <c:v>-2.41508905587792E-3</c:v>
                </c:pt>
                <c:pt idx="31">
                  <c:v>-2.6840809287100001E-3</c:v>
                </c:pt>
                <c:pt idx="32">
                  <c:v>-2.97108543240273E-3</c:v>
                </c:pt>
                <c:pt idx="33">
                  <c:v>-3.27634646259581E-3</c:v>
                </c:pt>
                <c:pt idx="34">
                  <c:v>-3.6000606105007398E-3</c:v>
                </c:pt>
                <c:pt idx="35">
                  <c:v>-3.9423776543717499E-3</c:v>
                </c:pt>
                <c:pt idx="36">
                  <c:v>-4.3034013038530496E-3</c:v>
                </c:pt>
                <c:pt idx="37">
                  <c:v>-4.6831901712899504E-3</c:v>
                </c:pt>
                <c:pt idx="38">
                  <c:v>-5.0817589443055604E-3</c:v>
                </c:pt>
                <c:pt idx="39">
                  <c:v>-5.49907973446624E-3</c:v>
                </c:pt>
                <c:pt idx="40">
                  <c:v>-5.9350835776365201E-3</c:v>
                </c:pt>
                <c:pt idx="41">
                  <c:v>-6.3896620626164597E-3</c:v>
                </c:pt>
                <c:pt idx="42">
                  <c:v>-6.8626690658133002E-3</c:v>
                </c:pt>
                <c:pt idx="43">
                  <c:v>-7.3539225709874098E-3</c:v>
                </c:pt>
                <c:pt idx="44">
                  <c:v>-7.8632065544937697E-3</c:v>
                </c:pt>
                <c:pt idx="45">
                  <c:v>-8.3902729178794103E-3</c:v>
                </c:pt>
                <c:pt idx="46">
                  <c:v>-8.9348434511688606E-3</c:v>
                </c:pt>
                <c:pt idx="47">
                  <c:v>-9.4966118116456694E-3</c:v>
                </c:pt>
                <c:pt idx="48">
                  <c:v>-1.00752455043999E-2</c:v>
                </c:pt>
                <c:pt idx="49">
                  <c:v>-1.06703878523397E-2</c:v>
                </c:pt>
                <c:pt idx="50">
                  <c:v>-1.1281659944745099E-2</c:v>
                </c:pt>
                <c:pt idx="51">
                  <c:v>-1.19086625547659E-2</c:v>
                </c:pt>
                <c:pt idx="52">
                  <c:v>-1.25509780175186E-2</c:v>
                </c:pt>
                <c:pt idx="53">
                  <c:v>-1.32081720616187E-2</c:v>
                </c:pt>
                <c:pt idx="54">
                  <c:v>-1.38797955880877E-2</c:v>
                </c:pt>
                <c:pt idx="55">
                  <c:v>-1.45653863915974E-2</c:v>
                </c:pt>
                <c:pt idx="56">
                  <c:v>-1.5264470819954801E-2</c:v>
                </c:pt>
                <c:pt idx="57">
                  <c:v>-1.5976565368595399E-2</c:v>
                </c:pt>
                <c:pt idx="58">
                  <c:v>-1.67011782076311E-2</c:v>
                </c:pt>
                <c:pt idx="59">
                  <c:v>-1.7437810639710699E-2</c:v>
                </c:pt>
                <c:pt idx="60">
                  <c:v>-1.8185958487579899E-2</c:v>
                </c:pt>
                <c:pt idx="61">
                  <c:v>-1.8945113410796199E-2</c:v>
                </c:pt>
                <c:pt idx="62">
                  <c:v>-1.9714764151547399E-2</c:v>
                </c:pt>
                <c:pt idx="63">
                  <c:v>-2.0494397709964401E-2</c:v>
                </c:pt>
                <c:pt idx="64">
                  <c:v>-2.1283500449696499E-2</c:v>
                </c:pt>
                <c:pt idx="65">
                  <c:v>-2.2081559134843099E-2</c:v>
                </c:pt>
                <c:pt idx="66">
                  <c:v>-2.2888061899618398E-2</c:v>
                </c:pt>
                <c:pt idx="67">
                  <c:v>-2.3702499152356199E-2</c:v>
                </c:pt>
                <c:pt idx="68">
                  <c:v>-2.4524364415658799E-2</c:v>
                </c:pt>
                <c:pt idx="69">
                  <c:v>-2.5353155104649801E-2</c:v>
                </c:pt>
                <c:pt idx="70">
                  <c:v>-2.61883732454176E-2</c:v>
                </c:pt>
                <c:pt idx="71">
                  <c:v>-2.70295261358309E-2</c:v>
                </c:pt>
                <c:pt idx="72">
                  <c:v>-2.78761269509777E-2</c:v>
                </c:pt>
                <c:pt idx="73">
                  <c:v>-2.8727695295527701E-2</c:v>
                </c:pt>
                <c:pt idx="74">
                  <c:v>-2.9583757705342401E-2</c:v>
                </c:pt>
                <c:pt idx="75">
                  <c:v>-3.04438481006678E-2</c:v>
                </c:pt>
                <c:pt idx="76">
                  <c:v>-3.13075081932397E-2</c:v>
                </c:pt>
                <c:pt idx="77">
                  <c:v>-3.2174287849607998E-2</c:v>
                </c:pt>
                <c:pt idx="78">
                  <c:v>-3.3043745412961498E-2</c:v>
                </c:pt>
                <c:pt idx="79">
                  <c:v>-3.3915447985689802E-2</c:v>
                </c:pt>
                <c:pt idx="80">
                  <c:v>-3.4788971674874103E-2</c:v>
                </c:pt>
                <c:pt idx="81">
                  <c:v>-3.5663901802841499E-2</c:v>
                </c:pt>
                <c:pt idx="82">
                  <c:v>-3.6539833084860203E-2</c:v>
                </c:pt>
                <c:pt idx="83">
                  <c:v>-3.7416369775986599E-2</c:v>
                </c:pt>
                <c:pt idx="84">
                  <c:v>-3.8293125789009799E-2</c:v>
                </c:pt>
                <c:pt idx="85">
                  <c:v>-3.9169724785366997E-2</c:v>
                </c:pt>
                <c:pt idx="86">
                  <c:v>-4.0045800240836503E-2</c:v>
                </c:pt>
                <c:pt idx="87">
                  <c:v>-4.0920995487734799E-2</c:v>
                </c:pt>
                <c:pt idx="88">
                  <c:v>-4.1794963735283498E-2</c:v>
                </c:pt>
                <c:pt idx="89">
                  <c:v>-4.2667368069724702E-2</c:v>
                </c:pt>
                <c:pt idx="90">
                  <c:v>-4.3537881435705097E-2</c:v>
                </c:pt>
                <c:pt idx="91">
                  <c:v>-4.4406186600368998E-2</c:v>
                </c:pt>
                <c:pt idx="92">
                  <c:v>-4.5271976101532899E-2</c:v>
                </c:pt>
                <c:pt idx="93">
                  <c:v>-4.6134952181249099E-2</c:v>
                </c:pt>
                <c:pt idx="94">
                  <c:v>-4.6994826705990297E-2</c:v>
                </c:pt>
                <c:pt idx="95">
                  <c:v>-4.7851321074633302E-2</c:v>
                </c:pt>
                <c:pt idx="96">
                  <c:v>-4.87041661153459E-2</c:v>
                </c:pt>
                <c:pt idx="97">
                  <c:v>-4.95531019724266E-2</c:v>
                </c:pt>
                <c:pt idx="98">
                  <c:v>-5.0397877984084898E-2</c:v>
                </c:pt>
                <c:pt idx="99">
                  <c:v>-5.1238252552092599E-2</c:v>
                </c:pt>
                <c:pt idx="100">
                  <c:v>-5.20739930041818E-2</c:v>
                </c:pt>
                <c:pt idx="101">
                  <c:v>-5.2904875450013898E-2</c:v>
                </c:pt>
                <c:pt idx="102">
                  <c:v>-5.37306846314905E-2</c:v>
                </c:pt>
                <c:pt idx="103">
                  <c:v>-5.4551213768129603E-2</c:v>
                </c:pt>
                <c:pt idx="104">
                  <c:v>-5.5366264398187301E-2</c:v>
                </c:pt>
                <c:pt idx="105">
                  <c:v>-5.6175646216154201E-2</c:v>
                </c:pt>
                <c:pt idx="106">
                  <c:v>-5.69791769072195E-2</c:v>
                </c:pt>
                <c:pt idx="107">
                  <c:v>-5.7776681979254597E-2</c:v>
                </c:pt>
                <c:pt idx="108">
                  <c:v>-5.85679945928234E-2</c:v>
                </c:pt>
                <c:pt idx="109">
                  <c:v>-5.9352955389701E-2</c:v>
                </c:pt>
                <c:pt idx="110">
                  <c:v>-6.0131412320339403E-2</c:v>
                </c:pt>
                <c:pt idx="111">
                  <c:v>-6.0903220470686602E-2</c:v>
                </c:pt>
                <c:pt idx="112">
                  <c:v>-6.1668241888741197E-2</c:v>
                </c:pt>
                <c:pt idx="113">
                  <c:v>-6.2426345411187002E-2</c:v>
                </c:pt>
                <c:pt idx="114">
                  <c:v>-6.3177406490428398E-2</c:v>
                </c:pt>
                <c:pt idx="115">
                  <c:v>-6.3921307022323196E-2</c:v>
                </c:pt>
                <c:pt idx="116">
                  <c:v>-6.4657935174879E-2</c:v>
                </c:pt>
                <c:pt idx="117">
                  <c:v>-6.5387185218162697E-2</c:v>
                </c:pt>
                <c:pt idx="118">
                  <c:v>-6.6108957355641706E-2</c:v>
                </c:pt>
                <c:pt idx="119">
                  <c:v>-6.6823157557168597E-2</c:v>
                </c:pt>
                <c:pt idx="120">
                  <c:v>-6.7529697393785795E-2</c:v>
                </c:pt>
                <c:pt idx="121">
                  <c:v>-6.8228493874519597E-2</c:v>
                </c:pt>
                <c:pt idx="122">
                  <c:v>-6.8919469285314006E-2</c:v>
                </c:pt>
                <c:pt idx="123">
                  <c:v>-6.9602551030230997E-2</c:v>
                </c:pt>
                <c:pt idx="124">
                  <c:v>-7.0277671475043102E-2</c:v>
                </c:pt>
                <c:pt idx="125">
                  <c:v>-7.0944767793315905E-2</c:v>
                </c:pt>
                <c:pt idx="126">
                  <c:v>-7.1603781815073403E-2</c:v>
                </c:pt>
                <c:pt idx="127">
                  <c:v>-7.2254659878125196E-2</c:v>
                </c:pt>
                <c:pt idx="128">
                  <c:v>-7.2897352682121996E-2</c:v>
                </c:pt>
                <c:pt idx="129">
                  <c:v>-7.3531815145394003E-2</c:v>
                </c:pt>
                <c:pt idx="130">
                  <c:v>-7.4158006264624599E-2</c:v>
                </c:pt>
                <c:pt idx="131">
                  <c:v>-7.4775888977388502E-2</c:v>
                </c:pt>
                <c:pt idx="132">
                  <c:v>-7.5385430027591196E-2</c:v>
                </c:pt>
                <c:pt idx="133">
                  <c:v>-7.5986599833825094E-2</c:v>
                </c:pt>
                <c:pt idx="134">
                  <c:v>-7.6579372360661896E-2</c:v>
                </c:pt>
                <c:pt idx="135">
                  <c:v>-7.7163724992881794E-2</c:v>
                </c:pt>
                <c:pt idx="136">
                  <c:v>-7.7739638412646694E-2</c:v>
                </c:pt>
                <c:pt idx="137">
                  <c:v>-7.8307096479609706E-2</c:v>
                </c:pt>
                <c:pt idx="138">
                  <c:v>-7.8866086113951794E-2</c:v>
                </c:pt>
                <c:pt idx="139">
                  <c:v>-7.9416597182331197E-2</c:v>
                </c:pt>
                <c:pt idx="140">
                  <c:v>-7.9958622386727796E-2</c:v>
                </c:pt>
                <c:pt idx="141">
                  <c:v>-8.0492157156158303E-2</c:v>
                </c:pt>
                <c:pt idx="142">
                  <c:v>-8.1017199541236304E-2</c:v>
                </c:pt>
                <c:pt idx="143">
                  <c:v>-8.1533750111548606E-2</c:v>
                </c:pt>
                <c:pt idx="144">
                  <c:v>-8.2041811855815203E-2</c:v>
                </c:pt>
                <c:pt idx="145">
                  <c:v>-8.2541390084796606E-2</c:v>
                </c:pt>
                <c:pt idx="146">
                  <c:v>-8.3032492336912594E-2</c:v>
                </c:pt>
                <c:pt idx="147">
                  <c:v>-8.3515128286533402E-2</c:v>
                </c:pt>
                <c:pt idx="148">
                  <c:v>-8.3989309654900507E-2</c:v>
                </c:pt>
                <c:pt idx="149">
                  <c:v>-8.4455050123634995E-2</c:v>
                </c:pt>
                <c:pt idx="150">
                  <c:v>-8.4912365250790794E-2</c:v>
                </c:pt>
                <c:pt idx="151">
                  <c:v>-8.5361272389404899E-2</c:v>
                </c:pt>
                <c:pt idx="152">
                  <c:v>-8.5801790608500003E-2</c:v>
                </c:pt>
                <c:pt idx="153">
                  <c:v>-8.62339406164922E-2</c:v>
                </c:pt>
                <c:pt idx="154">
                  <c:v>-8.6657744686956001E-2</c:v>
                </c:pt>
                <c:pt idx="155">
                  <c:v>-8.7073226586697597E-2</c:v>
                </c:pt>
                <c:pt idx="156">
                  <c:v>-8.7480411506088193E-2</c:v>
                </c:pt>
                <c:pt idx="157">
                  <c:v>-8.7879325991609095E-2</c:v>
                </c:pt>
                <c:pt idx="158">
                  <c:v>-8.8269997880558407E-2</c:v>
                </c:pt>
                <c:pt idx="159">
                  <c:v>-8.8652456237871102E-2</c:v>
                </c:pt>
                <c:pt idx="160">
                  <c:v>-8.9026731295002506E-2</c:v>
                </c:pt>
                <c:pt idx="161">
                  <c:v>-8.9392854390827295E-2</c:v>
                </c:pt>
                <c:pt idx="162">
                  <c:v>-8.9750857914503795E-2</c:v>
                </c:pt>
                <c:pt idx="163">
                  <c:v>-9.0100775250257906E-2</c:v>
                </c:pt>
                <c:pt idx="164">
                  <c:v>-9.0442640724035503E-2</c:v>
                </c:pt>
                <c:pt idx="165">
                  <c:v>-9.0776489551977299E-2</c:v>
                </c:pt>
                <c:pt idx="166">
                  <c:v>-9.1102357790669997E-2</c:v>
                </c:pt>
                <c:pt idx="167">
                  <c:v>-9.1420282289124605E-2</c:v>
                </c:pt>
                <c:pt idx="168">
                  <c:v>-9.1730300642438395E-2</c:v>
                </c:pt>
                <c:pt idx="169">
                  <c:v>-9.2032451147094296E-2</c:v>
                </c:pt>
                <c:pt idx="170">
                  <c:v>-9.2326772757851894E-2</c:v>
                </c:pt>
                <c:pt idx="171">
                  <c:v>-9.2613305046188005E-2</c:v>
                </c:pt>
                <c:pt idx="172">
                  <c:v>-9.2892088160241804E-2</c:v>
                </c:pt>
                <c:pt idx="173">
                  <c:v>-9.31631627862224E-2</c:v>
                </c:pt>
                <c:pt idx="174">
                  <c:v>-9.3426570111238394E-2</c:v>
                </c:pt>
                <c:pt idx="175">
                  <c:v>-9.36823517875051E-2</c:v>
                </c:pt>
                <c:pt idx="176">
                  <c:v>-9.3930549897893206E-2</c:v>
                </c:pt>
                <c:pt idx="177">
                  <c:v>-9.4171206922776293E-2</c:v>
                </c:pt>
                <c:pt idx="178">
                  <c:v>-9.4404365708138996E-2</c:v>
                </c:pt>
                <c:pt idx="179">
                  <c:v>-9.4630069434909203E-2</c:v>
                </c:pt>
                <c:pt idx="180">
                  <c:v>-9.4848361589477001E-2</c:v>
                </c:pt>
                <c:pt idx="181">
                  <c:v>-9.5059285935362198E-2</c:v>
                </c:pt>
                <c:pt idx="182">
                  <c:v>-9.52628864859969E-2</c:v>
                </c:pt>
                <c:pt idx="183">
                  <c:v>-9.5459207478588506E-2</c:v>
                </c:pt>
                <c:pt idx="184">
                  <c:v>-9.5648293349027094E-2</c:v>
                </c:pt>
                <c:pt idx="185">
                  <c:v>-9.5830188707808697E-2</c:v>
                </c:pt>
                <c:pt idx="186">
                  <c:v>-9.6004938316935198E-2</c:v>
                </c:pt>
                <c:pt idx="187">
                  <c:v>-9.6172587067767698E-2</c:v>
                </c:pt>
                <c:pt idx="188">
                  <c:v>-9.6333179959795595E-2</c:v>
                </c:pt>
                <c:pt idx="189">
                  <c:v>-9.6486762080296398E-2</c:v>
                </c:pt>
                <c:pt idx="190">
                  <c:v>-9.6633378584853505E-2</c:v>
                </c:pt>
                <c:pt idx="191">
                  <c:v>-9.6773074678707494E-2</c:v>
                </c:pt>
                <c:pt idx="192">
                  <c:v>-9.6905895598909206E-2</c:v>
                </c:pt>
                <c:pt idx="193">
                  <c:v>-9.7031886597251996E-2</c:v>
                </c:pt>
                <c:pt idx="194">
                  <c:v>-9.7151092923952104E-2</c:v>
                </c:pt>
                <c:pt idx="195">
                  <c:v>-9.7263559812058406E-2</c:v>
                </c:pt>
                <c:pt idx="196">
                  <c:v>-9.7369332462558203E-2</c:v>
                </c:pt>
                <c:pt idx="197">
                  <c:v>-9.7468456030165199E-2</c:v>
                </c:pt>
                <c:pt idx="198">
                  <c:v>-9.7560975609756101E-2</c:v>
                </c:pt>
                <c:pt idx="199">
                  <c:v>-9.7646936223442005E-2</c:v>
                </c:pt>
                <c:pt idx="200">
                  <c:v>-9.7726382808246096E-2</c:v>
                </c:pt>
                <c:pt idx="201">
                  <c:v>-9.77993602043713E-2</c:v>
                </c:pt>
                <c:pt idx="202">
                  <c:v>-9.7865913144031993E-2</c:v>
                </c:pt>
                <c:pt idx="203">
                  <c:v>-9.7926086240835097E-2</c:v>
                </c:pt>
                <c:pt idx="204">
                  <c:v>-9.7979923979687397E-2</c:v>
                </c:pt>
                <c:pt idx="205">
                  <c:v>-9.8027470707210296E-2</c:v>
                </c:pt>
              </c:numCache>
            </c:numRef>
          </c:xVal>
          <c:yVal>
            <c:numRef>
              <c:f>'PHASE-SHIFT'!$N$2:$N$207</c:f>
              <c:numCache>
                <c:formatCode>General</c:formatCode>
                <c:ptCount val="206"/>
                <c:pt idx="0">
                  <c:v>9.9810220762251891E-7</c:v>
                </c:pt>
                <c:pt idx="1">
                  <c:v>3.3606095436442499E-6</c:v>
                </c:pt>
                <c:pt idx="2">
                  <c:v>7.9394816665819093E-6</c:v>
                </c:pt>
                <c:pt idx="3">
                  <c:v>1.54407929826922E-5</c:v>
                </c:pt>
                <c:pt idx="4">
                  <c:v>2.6543086866897999E-5</c:v>
                </c:pt>
                <c:pt idx="5">
                  <c:v>4.18911181816111E-5</c:v>
                </c:pt>
                <c:pt idx="6">
                  <c:v>6.2089995136758501E-5</c:v>
                </c:pt>
                <c:pt idx="7">
                  <c:v>8.7699783499105006E-5</c:v>
                </c:pt>
                <c:pt idx="8">
                  <c:v>1.1923062775788E-4</c:v>
                </c:pt>
                <c:pt idx="9">
                  <c:v>1.5713843466980999E-4</c:v>
                </c:pt>
                <c:pt idx="10">
                  <c:v>2.0182115487914001E-4</c:v>
                </c:pt>
                <c:pt idx="11">
                  <c:v>2.5361568828153702E-4</c:v>
                </c:pt>
                <c:pt idx="12">
                  <c:v>3.1279542871636698E-4</c:v>
                </c:pt>
                <c:pt idx="13">
                  <c:v>3.7956845366035E-4</c:v>
                </c:pt>
                <c:pt idx="14">
                  <c:v>4.5407635506971298E-4</c:v>
                </c:pt>
                <c:pt idx="15">
                  <c:v>5.3639369856734701E-4</c:v>
                </c:pt>
                <c:pt idx="16">
                  <c:v>6.2652808995725096E-4</c:v>
                </c:pt>
                <c:pt idx="17">
                  <c:v>7.2442082070148998E-4</c:v>
                </c:pt>
                <c:pt idx="18">
                  <c:v>8.2994805761252202E-4</c:v>
                </c:pt>
                <c:pt idx="19">
                  <c:v>9.4292253666150604E-4</c:v>
                </c:pt>
                <c:pt idx="20">
                  <c:v>1.06309571651332E-3</c:v>
                </c:pt>
                <c:pt idx="21">
                  <c:v>1.1901603441752599E-3</c:v>
                </c:pt>
                <c:pt idx="22">
                  <c:v>1.32375338296395E-3</c:v>
                </c:pt>
                <c:pt idx="23">
                  <c:v>1.4634592518064601E-3</c:v>
                </c:pt>
                <c:pt idx="24">
                  <c:v>1.60881332462945E-3</c:v>
                </c:pt>
                <c:pt idx="25">
                  <c:v>1.7593056391711601E-3</c:v>
                </c:pt>
                <c:pt idx="26">
                  <c:v>1.91438476588125E-3</c:v>
                </c:pt>
                <c:pt idx="27">
                  <c:v>2.0734617895504701E-3</c:v>
                </c:pt>
                <c:pt idx="28">
                  <c:v>2.2359143588316301E-3</c:v>
                </c:pt>
                <c:pt idx="29">
                  <c:v>2.40109076176889E-3</c:v>
                </c:pt>
                <c:pt idx="30">
                  <c:v>2.5683139887411901E-3</c:v>
                </c:pt>
                <c:pt idx="31">
                  <c:v>2.7368857477513102E-3</c:v>
                </c:pt>
                <c:pt idx="32">
                  <c:v>2.9060904006618302E-3</c:v>
                </c:pt>
                <c:pt idx="33">
                  <c:v>3.0751987927125899E-3</c:v>
                </c:pt>
                <c:pt idx="34">
                  <c:v>3.24347195137758E-3</c:v>
                </c:pt>
                <c:pt idx="35">
                  <c:v>3.41016463426916E-3</c:v>
                </c:pt>
                <c:pt idx="36">
                  <c:v>3.57452870932182E-3</c:v>
                </c:pt>
                <c:pt idx="37">
                  <c:v>3.7358163538429101E-3</c:v>
                </c:pt>
                <c:pt idx="38">
                  <c:v>3.8932830621695798E-3</c:v>
                </c:pt>
                <c:pt idx="39">
                  <c:v>4.0461904545958296E-3</c:v>
                </c:pt>
                <c:pt idx="40">
                  <c:v>4.1938088829129201E-3</c:v>
                </c:pt>
                <c:pt idx="41">
                  <c:v>4.3354198303312101E-3</c:v>
                </c:pt>
                <c:pt idx="42">
                  <c:v>4.4703181057189198E-3</c:v>
                </c:pt>
                <c:pt idx="43">
                  <c:v>4.5978138340025997E-3</c:v>
                </c:pt>
                <c:pt idx="44">
                  <c:v>4.7172342462360002E-3</c:v>
                </c:pt>
                <c:pt idx="45">
                  <c:v>4.8279252742627898E-3</c:v>
                </c:pt>
                <c:pt idx="46">
                  <c:v>4.9292529560915899E-3</c:v>
                </c:pt>
                <c:pt idx="47">
                  <c:v>5.0206046590804097E-3</c:v>
                </c:pt>
                <c:pt idx="48">
                  <c:v>5.1013901288100997E-3</c:v>
                </c:pt>
                <c:pt idx="49">
                  <c:v>5.1710423721274702E-3</c:v>
                </c:pt>
                <c:pt idx="50">
                  <c:v>5.2290183832776702E-3</c:v>
                </c:pt>
                <c:pt idx="51">
                  <c:v>5.2747997223381599E-3</c:v>
                </c:pt>
                <c:pt idx="52">
                  <c:v>5.3078929553301499E-3</c:v>
                </c:pt>
                <c:pt idx="53">
                  <c:v>5.3278299654339004E-3</c:v>
                </c:pt>
                <c:pt idx="54">
                  <c:v>5.3341681446882E-3</c:v>
                </c:pt>
                <c:pt idx="55">
                  <c:v>5.3264904754240696E-3</c:v>
                </c:pt>
                <c:pt idx="56">
                  <c:v>5.3044055104833204E-3</c:v>
                </c:pt>
                <c:pt idx="57">
                  <c:v>5.2675472610158097E-3</c:v>
                </c:pt>
                <c:pt idx="58">
                  <c:v>5.2155750003464304E-3</c:v>
                </c:pt>
                <c:pt idx="59">
                  <c:v>5.1481729920623302E-3</c:v>
                </c:pt>
                <c:pt idx="60">
                  <c:v>5.0650501501052396E-3</c:v>
                </c:pt>
                <c:pt idx="61">
                  <c:v>4.9659396382666096E-3</c:v>
                </c:pt>
                <c:pt idx="62">
                  <c:v>4.85059841608432E-3</c:v>
                </c:pt>
                <c:pt idx="63">
                  <c:v>4.7188067377343197E-3</c:v>
                </c:pt>
                <c:pt idx="64">
                  <c:v>4.5703676101024699E-3</c:v>
                </c:pt>
                <c:pt idx="65">
                  <c:v>4.4051062158179197E-3</c:v>
                </c:pt>
                <c:pt idx="66">
                  <c:v>4.2228693066299096E-3</c:v>
                </c:pt>
                <c:pt idx="67">
                  <c:v>4.0235245721210802E-3</c:v>
                </c:pt>
                <c:pt idx="68">
                  <c:v>3.80695998837202E-3</c:v>
                </c:pt>
                <c:pt idx="69">
                  <c:v>3.57308315082722E-3</c:v>
                </c:pt>
                <c:pt idx="70">
                  <c:v>3.3218205952630399E-3</c:v>
                </c:pt>
                <c:pt idx="71">
                  <c:v>3.0531171104233698E-3</c:v>
                </c:pt>
                <c:pt idx="72">
                  <c:v>2.7669350455718699E-3</c:v>
                </c:pt>
                <c:pt idx="73">
                  <c:v>2.4632536159080501E-3</c:v>
                </c:pt>
                <c:pt idx="74">
                  <c:v>2.1420682085111502E-3</c:v>
                </c:pt>
                <c:pt idx="75">
                  <c:v>1.8033896912082899E-3</c:v>
                </c:pt>
                <c:pt idx="76">
                  <c:v>1.44724372651397E-3</c:v>
                </c:pt>
                <c:pt idx="77">
                  <c:v>1.0736700925533E-3</c:v>
                </c:pt>
                <c:pt idx="78">
                  <c:v>6.8272201266449302E-4</c:v>
                </c:pt>
                <c:pt idx="79">
                  <c:v>2.7446549517319601E-4</c:v>
                </c:pt>
                <c:pt idx="80">
                  <c:v>-1.51021315355883E-4</c:v>
                </c:pt>
                <c:pt idx="81">
                  <c:v>-5.9364877425812604E-4</c:v>
                </c:pt>
                <c:pt idx="82">
                  <c:v>-1.0533163593264799E-3</c:v>
                </c:pt>
                <c:pt idx="83">
                  <c:v>-1.52991327896198E-3</c:v>
                </c:pt>
                <c:pt idx="84">
                  <c:v>-2.0233190652263399E-3</c:v>
                </c:pt>
                <c:pt idx="85">
                  <c:v>-2.5334041512294599E-3</c:v>
                </c:pt>
                <c:pt idx="86">
                  <c:v>-3.06003043239656E-3</c:v>
                </c:pt>
                <c:pt idx="87">
                  <c:v>-3.6030518112624898E-3</c:v>
                </c:pt>
                <c:pt idx="88">
                  <c:v>-4.1623147255334097E-3</c:v>
                </c:pt>
                <c:pt idx="89">
                  <c:v>-4.7376586592402601E-3</c:v>
                </c:pt>
                <c:pt idx="90">
                  <c:v>-5.3289166368842801E-3</c:v>
                </c:pt>
                <c:pt idx="91">
                  <c:v>-5.9359157005430003E-3</c:v>
                </c:pt>
                <c:pt idx="92">
                  <c:v>-6.5584773699662998E-3</c:v>
                </c:pt>
                <c:pt idx="93">
                  <c:v>-7.1964180857475198E-3</c:v>
                </c:pt>
                <c:pt idx="94">
                  <c:v>-7.8495496357008903E-3</c:v>
                </c:pt>
                <c:pt idx="95">
                  <c:v>-8.51767956462301E-3</c:v>
                </c:pt>
                <c:pt idx="96">
                  <c:v>-9.2006115676505993E-3</c:v>
                </c:pt>
                <c:pt idx="97">
                  <c:v>-9.89814586746178E-3</c:v>
                </c:pt>
                <c:pt idx="98">
                  <c:v>-1.0610079575596801E-2</c:v>
                </c:pt>
                <c:pt idx="99">
                  <c:v>-1.1336207038197901E-2</c:v>
                </c:pt>
                <c:pt idx="100">
                  <c:v>-1.207632016649E-2</c:v>
                </c:pt>
                <c:pt idx="101">
                  <c:v>-1.2830208752342099E-2</c:v>
                </c:pt>
                <c:pt idx="102">
                  <c:v>-1.3597660769263199E-2</c:v>
                </c:pt>
                <c:pt idx="103">
                  <c:v>-1.4378462659198701E-2</c:v>
                </c:pt>
                <c:pt idx="104">
                  <c:v>-1.51723996055042E-2</c:v>
                </c:pt>
                <c:pt idx="105">
                  <c:v>-1.5979255792479101E-2</c:v>
                </c:pt>
                <c:pt idx="106">
                  <c:v>-1.6798814651848199E-2</c:v>
                </c:pt>
                <c:pt idx="107">
                  <c:v>-1.7630859096586501E-2</c:v>
                </c:pt>
                <c:pt idx="108">
                  <c:v>-1.8475171742474698E-2</c:v>
                </c:pt>
                <c:pt idx="109">
                  <c:v>-1.93315351177871E-2</c:v>
                </c:pt>
                <c:pt idx="110">
                  <c:v>-2.01997318615002E-2</c:v>
                </c:pt>
                <c:pt idx="111">
                  <c:v>-2.10795449104135E-2</c:v>
                </c:pt>
                <c:pt idx="112">
                  <c:v>-2.1970757675573001E-2</c:v>
                </c:pt>
                <c:pt idx="113">
                  <c:v>-2.2873154208378699E-2</c:v>
                </c:pt>
                <c:pt idx="114">
                  <c:v>-2.3786519356754299E-2</c:v>
                </c:pt>
                <c:pt idx="115">
                  <c:v>-2.47106389117559E-2</c:v>
                </c:pt>
                <c:pt idx="116">
                  <c:v>-2.5645299744982301E-2</c:v>
                </c:pt>
                <c:pt idx="117">
                  <c:v>-2.6590289937150301E-2</c:v>
                </c:pt>
                <c:pt idx="118">
                  <c:v>-2.7545398898184002E-2</c:v>
                </c:pt>
                <c:pt idx="119">
                  <c:v>-2.8510417479168201E-2</c:v>
                </c:pt>
                <c:pt idx="120">
                  <c:v>-2.94851380764991E-2</c:v>
                </c:pt>
                <c:pt idx="121">
                  <c:v>-3.0469354728562801E-2</c:v>
                </c:pt>
                <c:pt idx="122">
                  <c:v>-3.1462863205263897E-2</c:v>
                </c:pt>
                <c:pt idx="123">
                  <c:v>-3.2465461090711099E-2</c:v>
                </c:pt>
                <c:pt idx="124">
                  <c:v>-3.3476947859370297E-2</c:v>
                </c:pt>
                <c:pt idx="125">
                  <c:v>-3.4497124945974601E-2</c:v>
                </c:pt>
                <c:pt idx="126">
                  <c:v>-3.55257958094784E-2</c:v>
                </c:pt>
                <c:pt idx="127">
                  <c:v>-3.6562765991334303E-2</c:v>
                </c:pt>
                <c:pt idx="128">
                  <c:v>-3.7607843168359398E-2</c:v>
                </c:pt>
                <c:pt idx="129">
                  <c:v>-3.8660837200449202E-2</c:v>
                </c:pt>
                <c:pt idx="130">
                  <c:v>-3.9721560173396502E-2</c:v>
                </c:pt>
                <c:pt idx="131">
                  <c:v>-4.0789826437048898E-2</c:v>
                </c:pt>
                <c:pt idx="132">
                  <c:v>-4.1865452639044898E-2</c:v>
                </c:pt>
                <c:pt idx="133">
                  <c:v>-4.2948257754352598E-2</c:v>
                </c:pt>
                <c:pt idx="134">
                  <c:v>-4.4038063110830299E-2</c:v>
                </c:pt>
                <c:pt idx="135">
                  <c:v>-4.5134692411013103E-2</c:v>
                </c:pt>
                <c:pt idx="136">
                  <c:v>-4.6237971750333402E-2</c:v>
                </c:pt>
                <c:pt idx="137">
                  <c:v>-4.7347729631965499E-2</c:v>
                </c:pt>
                <c:pt idx="138">
                  <c:v>-4.8463796978481598E-2</c:v>
                </c:pt>
                <c:pt idx="139">
                  <c:v>-4.9586007140498503E-2</c:v>
                </c:pt>
                <c:pt idx="140">
                  <c:v>-5.0714195902485597E-2</c:v>
                </c:pt>
                <c:pt idx="141">
                  <c:v>-5.18482014859004E-2</c:v>
                </c:pt>
                <c:pt idx="142">
                  <c:v>-5.2987864549808902E-2</c:v>
                </c:pt>
                <c:pt idx="143">
                  <c:v>-5.4133028189141501E-2</c:v>
                </c:pt>
                <c:pt idx="144">
                  <c:v>-5.5283537930730799E-2</c:v>
                </c:pt>
                <c:pt idx="145">
                  <c:v>-5.6439241727268698E-2</c:v>
                </c:pt>
                <c:pt idx="146">
                  <c:v>-5.7599989949315901E-2</c:v>
                </c:pt>
                <c:pt idx="147">
                  <c:v>-5.87656353754916E-2</c:v>
                </c:pt>
                <c:pt idx="148">
                  <c:v>-5.9936033180961801E-2</c:v>
                </c:pt>
                <c:pt idx="149">
                  <c:v>-6.1111040924345598E-2</c:v>
                </c:pt>
                <c:pt idx="150">
                  <c:v>-6.2290518533146398E-2</c:v>
                </c:pt>
                <c:pt idx="151">
                  <c:v>-6.3474328287815199E-2</c:v>
                </c:pt>
                <c:pt idx="152">
                  <c:v>-6.4662334804545807E-2</c:v>
                </c:pt>
                <c:pt idx="153">
                  <c:v>-6.5854405016897904E-2</c:v>
                </c:pt>
                <c:pt idx="154">
                  <c:v>-6.7050408156337005E-2</c:v>
                </c:pt>
                <c:pt idx="155">
                  <c:v>-6.8250215731781597E-2</c:v>
                </c:pt>
                <c:pt idx="156">
                  <c:v>-6.9453701508235002E-2</c:v>
                </c:pt>
                <c:pt idx="157">
                  <c:v>-7.06607414845844E-2</c:v>
                </c:pt>
                <c:pt idx="158">
                  <c:v>-7.1871213870638107E-2</c:v>
                </c:pt>
                <c:pt idx="159">
                  <c:v>-7.3084999063474501E-2</c:v>
                </c:pt>
                <c:pt idx="160">
                  <c:v>-7.4301979623165204E-2</c:v>
                </c:pt>
                <c:pt idx="161">
                  <c:v>-7.5522040247941694E-2</c:v>
                </c:pt>
                <c:pt idx="162">
                  <c:v>-7.6745067748859294E-2</c:v>
                </c:pt>
                <c:pt idx="163">
                  <c:v>-7.7970951024019297E-2</c:v>
                </c:pt>
                <c:pt idx="164">
                  <c:v>-7.91995810324016E-2</c:v>
                </c:pt>
                <c:pt idx="165">
                  <c:v>-8.0430850767358994E-2</c:v>
                </c:pt>
                <c:pt idx="166">
                  <c:v>-8.1664655229820499E-2</c:v>
                </c:pt>
                <c:pt idx="167">
                  <c:v>-8.29008914012484E-2</c:v>
                </c:pt>
                <c:pt idx="168">
                  <c:v>-8.4139458216394E-2</c:v>
                </c:pt>
                <c:pt idx="169">
                  <c:v>-8.5380256535890306E-2</c:v>
                </c:pt>
                <c:pt idx="170">
                  <c:v>-8.66231891187179E-2</c:v>
                </c:pt>
                <c:pt idx="171">
                  <c:v>-8.7868160594585104E-2</c:v>
                </c:pt>
                <c:pt idx="172">
                  <c:v>-8.9115077436248996E-2</c:v>
                </c:pt>
                <c:pt idx="173">
                  <c:v>-9.0363847931812999E-2</c:v>
                </c:pt>
                <c:pt idx="174">
                  <c:v>-9.1614382157030702E-2</c:v>
                </c:pt>
                <c:pt idx="175">
                  <c:v>-9.2866591947639507E-2</c:v>
                </c:pt>
                <c:pt idx="176">
                  <c:v>-9.4120390871753695E-2</c:v>
                </c:pt>
                <c:pt idx="177">
                  <c:v>-9.5375694202339503E-2</c:v>
                </c:pt>
                <c:pt idx="178">
                  <c:v>-9.6632418889794805E-2</c:v>
                </c:pt>
                <c:pt idx="179">
                  <c:v>-9.7890483534653502E-2</c:v>
                </c:pt>
                <c:pt idx="180">
                  <c:v>-9.9149808360435299E-2</c:v>
                </c:pt>
                <c:pt idx="181">
                  <c:v>-0.100410315186657</c:v>
                </c:pt>
                <c:pt idx="182">
                  <c:v>-0.101671927402026</c:v>
                </c:pt>
                <c:pt idx="183">
                  <c:v>-0.102934569937824</c:v>
                </c:pt>
                <c:pt idx="184">
                  <c:v>-0.104198169241506</c:v>
                </c:pt>
                <c:pt idx="185">
                  <c:v>-0.105462653250516</c:v>
                </c:pt>
                <c:pt idx="186">
                  <c:v>-0.106727951366338</c:v>
                </c:pt>
                <c:pt idx="187">
                  <c:v>-0.107993994428794</c:v>
                </c:pt>
                <c:pt idx="188">
                  <c:v>-0.1092607146906</c:v>
                </c:pt>
                <c:pt idx="189">
                  <c:v>-0.110528045792177</c:v>
                </c:pt>
                <c:pt idx="190">
                  <c:v>-0.11179592273674301</c:v>
                </c:pt>
                <c:pt idx="191">
                  <c:v>-0.113064281865684</c:v>
                </c:pt>
                <c:pt idx="192">
                  <c:v>-0.11433306083420899</c:v>
                </c:pt>
                <c:pt idx="193">
                  <c:v>-0.11560219858729701</c:v>
                </c:pt>
                <c:pt idx="194">
                  <c:v>-0.11687163533594699</c:v>
                </c:pt>
                <c:pt idx="195">
                  <c:v>-0.118141312533728</c:v>
                </c:pt>
                <c:pt idx="196">
                  <c:v>-0.11941117285363</c:v>
                </c:pt>
                <c:pt idx="197">
                  <c:v>-0.120681160165235</c:v>
                </c:pt>
                <c:pt idx="198">
                  <c:v>-0.12195121951219499</c:v>
                </c:pt>
                <c:pt idx="199">
                  <c:v>-0.123221297090023</c:v>
                </c:pt>
                <c:pt idx="200">
                  <c:v>-0.12449134022420701</c:v>
                </c:pt>
                <c:pt idx="201">
                  <c:v>-0.125761297348637</c:v>
                </c:pt>
                <c:pt idx="202">
                  <c:v>-0.12703111798435601</c:v>
                </c:pt>
                <c:pt idx="203">
                  <c:v>-0.12830075271862701</c:v>
                </c:pt>
                <c:pt idx="204">
                  <c:v>-0.129570153184322</c:v>
                </c:pt>
                <c:pt idx="205">
                  <c:v>-0.130839272039635</c:v>
                </c:pt>
              </c:numCache>
            </c:numRef>
          </c:yVal>
          <c:smooth val="1"/>
        </c:ser>
        <c:dLbls/>
        <c:axId val="102073088"/>
        <c:axId val="102074624"/>
      </c:scatterChart>
      <c:valAx>
        <c:axId val="102073088"/>
        <c:scaling>
          <c:orientation val="minMax"/>
        </c:scaling>
        <c:axPos val="b"/>
        <c:numFmt formatCode="General" sourceLinked="1"/>
        <c:tickLblPos val="nextTo"/>
        <c:crossAx val="102074624"/>
        <c:crosses val="autoZero"/>
        <c:crossBetween val="midCat"/>
      </c:valAx>
      <c:valAx>
        <c:axId val="102074624"/>
        <c:scaling>
          <c:orientation val="minMax"/>
        </c:scaling>
        <c:axPos val="l"/>
        <c:majorGridlines/>
        <c:numFmt formatCode="General" sourceLinked="1"/>
        <c:tickLblPos val="nextTo"/>
        <c:crossAx val="102073088"/>
        <c:crosses val="autoZero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Sheet1!$D$1</c:f>
              <c:strCache>
                <c:ptCount val="1"/>
                <c:pt idx="0">
                  <c:v>beta(dB)</c:v>
                </c:pt>
              </c:strCache>
            </c:strRef>
          </c:tx>
          <c:marker>
            <c:symbol val="none"/>
          </c:marker>
          <c:xVal>
            <c:numRef>
              <c:f>Sheet1!$A$2:$A$102</c:f>
              <c:numCache>
                <c:formatCode>General</c:formatCode>
                <c:ptCount val="101"/>
                <c:pt idx="0">
                  <c:v>10</c:v>
                </c:pt>
                <c:pt idx="1">
                  <c:v>11.220184543019601</c:v>
                </c:pt>
                <c:pt idx="2">
                  <c:v>12.589254117941699</c:v>
                </c:pt>
                <c:pt idx="3">
                  <c:v>14.125375446227499</c:v>
                </c:pt>
                <c:pt idx="4">
                  <c:v>15.848931924611099</c:v>
                </c:pt>
                <c:pt idx="5">
                  <c:v>17.7827941003892</c:v>
                </c:pt>
                <c:pt idx="6">
                  <c:v>19.952623149688801</c:v>
                </c:pt>
                <c:pt idx="7">
                  <c:v>22.387211385683401</c:v>
                </c:pt>
                <c:pt idx="8">
                  <c:v>25.118864315095799</c:v>
                </c:pt>
                <c:pt idx="9">
                  <c:v>28.183829312644502</c:v>
                </c:pt>
                <c:pt idx="10">
                  <c:v>31.6227766016838</c:v>
                </c:pt>
                <c:pt idx="11">
                  <c:v>35.481338923357498</c:v>
                </c:pt>
                <c:pt idx="12">
                  <c:v>39.810717055349699</c:v>
                </c:pt>
                <c:pt idx="13">
                  <c:v>44.668359215096302</c:v>
                </c:pt>
                <c:pt idx="14">
                  <c:v>50.118723362727202</c:v>
                </c:pt>
                <c:pt idx="15">
                  <c:v>56.234132519034901</c:v>
                </c:pt>
                <c:pt idx="16">
                  <c:v>63.0957344480193</c:v>
                </c:pt>
                <c:pt idx="17">
                  <c:v>70.794578438413794</c:v>
                </c:pt>
                <c:pt idx="18">
                  <c:v>79.432823472428197</c:v>
                </c:pt>
                <c:pt idx="19">
                  <c:v>89.125093813374605</c:v>
                </c:pt>
                <c:pt idx="20">
                  <c:v>100</c:v>
                </c:pt>
                <c:pt idx="21">
                  <c:v>112.201845430196</c:v>
                </c:pt>
                <c:pt idx="22">
                  <c:v>125.89254117941699</c:v>
                </c:pt>
                <c:pt idx="23">
                  <c:v>141.253754462275</c:v>
                </c:pt>
                <c:pt idx="24">
                  <c:v>158.48931924611099</c:v>
                </c:pt>
                <c:pt idx="25">
                  <c:v>177.82794100389199</c:v>
                </c:pt>
                <c:pt idx="26">
                  <c:v>199.52623149688799</c:v>
                </c:pt>
                <c:pt idx="27">
                  <c:v>223.87211385683401</c:v>
                </c:pt>
                <c:pt idx="28">
                  <c:v>251.188643150958</c:v>
                </c:pt>
                <c:pt idx="29">
                  <c:v>281.83829312644599</c:v>
                </c:pt>
                <c:pt idx="30">
                  <c:v>316.22776601683802</c:v>
                </c:pt>
                <c:pt idx="31">
                  <c:v>354.81338923357498</c:v>
                </c:pt>
                <c:pt idx="32">
                  <c:v>398.10717055349699</c:v>
                </c:pt>
                <c:pt idx="33">
                  <c:v>446.68359215096302</c:v>
                </c:pt>
                <c:pt idx="34">
                  <c:v>501.18723362727201</c:v>
                </c:pt>
                <c:pt idx="35">
                  <c:v>562.34132519034904</c:v>
                </c:pt>
                <c:pt idx="36">
                  <c:v>630.957344480193</c:v>
                </c:pt>
                <c:pt idx="37">
                  <c:v>707.94578438413805</c:v>
                </c:pt>
                <c:pt idx="38">
                  <c:v>794.32823472428197</c:v>
                </c:pt>
                <c:pt idx="39">
                  <c:v>891.25093813374599</c:v>
                </c:pt>
                <c:pt idx="40">
                  <c:v>1000</c:v>
                </c:pt>
                <c:pt idx="41">
                  <c:v>1122.01845430196</c:v>
                </c:pt>
                <c:pt idx="42">
                  <c:v>1258.92541179417</c:v>
                </c:pt>
                <c:pt idx="43">
                  <c:v>1412.5375446227499</c:v>
                </c:pt>
                <c:pt idx="44">
                  <c:v>1584.8931924611099</c:v>
                </c:pt>
                <c:pt idx="45">
                  <c:v>1778.2794100389201</c:v>
                </c:pt>
                <c:pt idx="46">
                  <c:v>1995.26231496888</c:v>
                </c:pt>
                <c:pt idx="47">
                  <c:v>2238.7211385683399</c:v>
                </c:pt>
                <c:pt idx="48">
                  <c:v>2511.8864315095798</c:v>
                </c:pt>
                <c:pt idx="49">
                  <c:v>2818.3829312644598</c:v>
                </c:pt>
                <c:pt idx="50">
                  <c:v>3162.27766016838</c:v>
                </c:pt>
                <c:pt idx="51">
                  <c:v>3548.1338923357598</c:v>
                </c:pt>
                <c:pt idx="52">
                  <c:v>3981.0717055349701</c:v>
                </c:pt>
                <c:pt idx="53">
                  <c:v>4466.8359215096298</c:v>
                </c:pt>
                <c:pt idx="54">
                  <c:v>5011.8723362727296</c:v>
                </c:pt>
                <c:pt idx="55">
                  <c:v>5623.4132519034902</c:v>
                </c:pt>
                <c:pt idx="56">
                  <c:v>6309.5734448019402</c:v>
                </c:pt>
                <c:pt idx="57">
                  <c:v>7079.4578438413801</c:v>
                </c:pt>
                <c:pt idx="58">
                  <c:v>7943.2823472428199</c:v>
                </c:pt>
                <c:pt idx="59">
                  <c:v>8912.5093813374606</c:v>
                </c:pt>
                <c:pt idx="60">
                  <c:v>10000</c:v>
                </c:pt>
                <c:pt idx="61">
                  <c:v>11220.184543019601</c:v>
                </c:pt>
                <c:pt idx="62">
                  <c:v>12589.2541179417</c:v>
                </c:pt>
                <c:pt idx="63">
                  <c:v>14125.375446227599</c:v>
                </c:pt>
                <c:pt idx="64">
                  <c:v>15848.931924611101</c:v>
                </c:pt>
                <c:pt idx="65">
                  <c:v>17782.794100389201</c:v>
                </c:pt>
                <c:pt idx="66">
                  <c:v>19952.623149688799</c:v>
                </c:pt>
                <c:pt idx="67">
                  <c:v>22387.2113856834</c:v>
                </c:pt>
                <c:pt idx="68">
                  <c:v>25118.864315095801</c:v>
                </c:pt>
                <c:pt idx="69">
                  <c:v>28183.829312644601</c:v>
                </c:pt>
                <c:pt idx="70">
                  <c:v>31622.7766016838</c:v>
                </c:pt>
                <c:pt idx="71">
                  <c:v>35481.3389233575</c:v>
                </c:pt>
                <c:pt idx="72">
                  <c:v>39810.717055349698</c:v>
                </c:pt>
                <c:pt idx="73">
                  <c:v>44668.359215096301</c:v>
                </c:pt>
                <c:pt idx="74">
                  <c:v>50118.7233627272</c:v>
                </c:pt>
                <c:pt idx="75">
                  <c:v>56234.132519034902</c:v>
                </c:pt>
                <c:pt idx="76">
                  <c:v>63095.734448019401</c:v>
                </c:pt>
                <c:pt idx="77">
                  <c:v>70794.578438413897</c:v>
                </c:pt>
                <c:pt idx="78">
                  <c:v>79432.823472428194</c:v>
                </c:pt>
                <c:pt idx="79">
                  <c:v>89125.093813374595</c:v>
                </c:pt>
                <c:pt idx="80">
                  <c:v>100000</c:v>
                </c:pt>
                <c:pt idx="81">
                  <c:v>112201.845430196</c:v>
                </c:pt>
                <c:pt idx="82">
                  <c:v>125892.54117941701</c:v>
                </c:pt>
                <c:pt idx="83">
                  <c:v>141253.754462276</c:v>
                </c:pt>
                <c:pt idx="84">
                  <c:v>158489.31924611199</c:v>
                </c:pt>
                <c:pt idx="85">
                  <c:v>177827.94100389199</c:v>
                </c:pt>
                <c:pt idx="86">
                  <c:v>199526.23149688801</c:v>
                </c:pt>
                <c:pt idx="87">
                  <c:v>223872.11385683401</c:v>
                </c:pt>
                <c:pt idx="88">
                  <c:v>251188.643150958</c:v>
                </c:pt>
                <c:pt idx="89">
                  <c:v>281838.29312644497</c:v>
                </c:pt>
                <c:pt idx="90">
                  <c:v>316227.76601683802</c:v>
                </c:pt>
                <c:pt idx="91">
                  <c:v>354813.38923357503</c:v>
                </c:pt>
                <c:pt idx="92">
                  <c:v>398107.17055349803</c:v>
                </c:pt>
                <c:pt idx="93">
                  <c:v>446683.59215096303</c:v>
                </c:pt>
                <c:pt idx="94">
                  <c:v>501187.233627273</c:v>
                </c:pt>
                <c:pt idx="95">
                  <c:v>562341.32519034902</c:v>
                </c:pt>
                <c:pt idx="96">
                  <c:v>630957.34448019497</c:v>
                </c:pt>
                <c:pt idx="97">
                  <c:v>707945.78438413795</c:v>
                </c:pt>
                <c:pt idx="98">
                  <c:v>794328.23472428299</c:v>
                </c:pt>
                <c:pt idx="99">
                  <c:v>891250.93813374499</c:v>
                </c:pt>
                <c:pt idx="100">
                  <c:v>1000000</c:v>
                </c:pt>
              </c:numCache>
            </c:numRef>
          </c:xVal>
          <c:yVal>
            <c:numRef>
              <c:f>Sheet1!$D$2:$D$102</c:f>
              <c:numCache>
                <c:formatCode>General</c:formatCode>
                <c:ptCount val="101"/>
                <c:pt idx="0">
                  <c:v>-53.666254531702371</c:v>
                </c:pt>
                <c:pt idx="1">
                  <c:v>-52.666288371712497</c:v>
                </c:pt>
                <c:pt idx="2">
                  <c:v>-51.666330973401557</c:v>
                </c:pt>
                <c:pt idx="3">
                  <c:v>-50.666384605180532</c:v>
                </c:pt>
                <c:pt idx="4">
                  <c:v>-49.666452122686692</c:v>
                </c:pt>
                <c:pt idx="5">
                  <c:v>-48.666537120759358</c:v>
                </c:pt>
                <c:pt idx="6">
                  <c:v>-47.666644124724201</c:v>
                </c:pt>
                <c:pt idx="7">
                  <c:v>-46.666778831139091</c:v>
                </c:pt>
                <c:pt idx="8">
                  <c:v>-45.666948410769557</c:v>
                </c:pt>
                <c:pt idx="9">
                  <c:v>-44.66716188984514</c:v>
                </c:pt>
                <c:pt idx="10">
                  <c:v>-43.66743062976721</c:v>
                </c:pt>
                <c:pt idx="11">
                  <c:v>-42.667768930605561</c:v>
                </c:pt>
                <c:pt idx="12">
                  <c:v>-41.668194790190036</c:v>
                </c:pt>
                <c:pt idx="13">
                  <c:v>-40.668730858696421</c:v>
                </c:pt>
                <c:pt idx="14">
                  <c:v>-39.669405638729842</c:v>
                </c:pt>
                <c:pt idx="15">
                  <c:v>-38.670254993497913</c:v>
                </c:pt>
                <c:pt idx="16">
                  <c:v>-37.671324041305553</c:v>
                </c:pt>
                <c:pt idx="17">
                  <c:v>-36.672669533965035</c:v>
                </c:pt>
                <c:pt idx="18">
                  <c:v>-35.674362840569387</c:v>
                </c:pt>
                <c:pt idx="19">
                  <c:v>-34.676493687294155</c:v>
                </c:pt>
                <c:pt idx="20">
                  <c:v>-33.67917483939096</c:v>
                </c:pt>
                <c:pt idx="21">
                  <c:v>-32.682547954211259</c:v>
                </c:pt>
                <c:pt idx="22">
                  <c:v>-31.686790884678292</c:v>
                </c:pt>
                <c:pt idx="23">
                  <c:v>-30.692126771388999</c:v>
                </c:pt>
                <c:pt idx="24">
                  <c:v>-29.698835327890613</c:v>
                </c:pt>
                <c:pt idx="25">
                  <c:v>-28.707266795459823</c:v>
                </c:pt>
                <c:pt idx="26">
                  <c:v>-27.71785911606468</c:v>
                </c:pt>
                <c:pt idx="27">
                  <c:v>-26.731158935913637</c:v>
                </c:pt>
                <c:pt idx="28">
                  <c:v>-25.747847091180379</c:v>
                </c:pt>
                <c:pt idx="29">
                  <c:v>-24.768769216229366</c:v>
                </c:pt>
                <c:pt idx="30">
                  <c:v>-23.794972012889669</c:v>
                </c:pt>
                <c:pt idx="31">
                  <c:v>-22.827745468143963</c:v>
                </c:pt>
                <c:pt idx="32">
                  <c:v>-21.868670825373371</c:v>
                </c:pt>
                <c:pt idx="33">
                  <c:v>-20.919673296208607</c:v>
                </c:pt>
                <c:pt idx="34">
                  <c:v>-19.983077226588296</c:v>
                </c:pt>
                <c:pt idx="35">
                  <c:v>-19.061659593770322</c:v>
                </c:pt>
                <c:pt idx="36">
                  <c:v>-18.158695270068225</c:v>
                </c:pt>
                <c:pt idx="37">
                  <c:v>-17.277984567824706</c:v>
                </c:pt>
                <c:pt idx="38">
                  <c:v>-16.42385060624952</c:v>
                </c:pt>
                <c:pt idx="39">
                  <c:v>-15.60109189609447</c:v>
                </c:pt>
                <c:pt idx="40">
                  <c:v>-14.814875629767219</c:v>
                </c:pt>
                <c:pt idx="41">
                  <c:v>-14.070561253065323</c:v>
                </c:pt>
                <c:pt idx="42">
                  <c:v>-13.373453491583675</c:v>
                </c:pt>
                <c:pt idx="43">
                  <c:v>-12.728499286844395</c:v>
                </c:pt>
                <c:pt idx="44">
                  <c:v>-12.139961681739475</c:v>
                </c:pt>
                <c:pt idx="45">
                  <c:v>-11.611120148107183</c:v>
                </c:pt>
                <c:pt idx="46">
                  <c:v>-11.14405397007161</c:v>
                </c:pt>
                <c:pt idx="47">
                  <c:v>-10.739557404446096</c:v>
                </c:pt>
                <c:pt idx="48">
                  <c:v>-10.39721206205474</c:v>
                </c:pt>
                <c:pt idx="49">
                  <c:v>-10.115609753125558</c:v>
                </c:pt>
                <c:pt idx="50">
                  <c:v>-9.892688662680829</c:v>
                </c:pt>
                <c:pt idx="51">
                  <c:v>-9.7261267905447806</c:v>
                </c:pt>
                <c:pt idx="52">
                  <c:v>-9.6137329752881353</c:v>
                </c:pt>
                <c:pt idx="53">
                  <c:v>-9.5537847789875627</c:v>
                </c:pt>
                <c:pt idx="54">
                  <c:v>-9.5452775261883378</c:v>
                </c:pt>
                <c:pt idx="55">
                  <c:v>-9.5880636209174419</c:v>
                </c:pt>
                <c:pt idx="56">
                  <c:v>-9.6828726645373937</c:v>
                </c:pt>
                <c:pt idx="57">
                  <c:v>-9.8312111432483213</c:v>
                </c:pt>
                <c:pt idx="58">
                  <c:v>-10.03514817133869</c:v>
                </c:pt>
                <c:pt idx="59">
                  <c:v>-10.297003945664523</c:v>
                </c:pt>
                <c:pt idx="60">
                  <c:v>-10.61897143420005</c:v>
                </c:pt>
                <c:pt idx="61">
                  <c:v>-11.002717356238678</c:v>
                </c:pt>
                <c:pt idx="62">
                  <c:v>-11.449020270253241</c:v>
                </c:pt>
                <c:pt idx="63">
                  <c:v>-11.957504720395312</c:v>
                </c:pt>
                <c:pt idx="64">
                  <c:v>-12.526516471483999</c:v>
                </c:pt>
                <c:pt idx="65">
                  <c:v>-13.153156437416531</c:v>
                </c:pt>
                <c:pt idx="66">
                  <c:v>-13.83345805516467</c:v>
                </c:pt>
                <c:pt idx="67">
                  <c:v>-14.562665594477842</c:v>
                </c:pt>
                <c:pt idx="68">
                  <c:v>-15.335557589034325</c:v>
                </c:pt>
                <c:pt idx="69">
                  <c:v>-16.146762144736865</c:v>
                </c:pt>
                <c:pt idx="70">
                  <c:v>-16.991025039956337</c:v>
                </c:pt>
                <c:pt idx="71">
                  <c:v>-17.863410146377333</c:v>
                </c:pt>
                <c:pt idx="72">
                  <c:v>-18.759428495952132</c:v>
                </c:pt>
                <c:pt idx="73">
                  <c:v>-19.675103888831302</c:v>
                </c:pt>
                <c:pt idx="74">
                  <c:v>-20.606988727750782</c:v>
                </c:pt>
                <c:pt idx="75">
                  <c:v>-21.552144983603199</c:v>
                </c:pt>
                <c:pt idx="76">
                  <c:v>-22.508103614841751</c:v>
                </c:pt>
                <c:pt idx="77">
                  <c:v>-23.472812941262827</c:v>
                </c:pt>
                <c:pt idx="78">
                  <c:v>-24.444583467017644</c:v>
                </c:pt>
                <c:pt idx="79">
                  <c:v>-25.422034021643221</c:v>
                </c:pt>
                <c:pt idx="80">
                  <c:v>-26.404042049180106</c:v>
                </c:pt>
                <c:pt idx="81">
                  <c:v>-27.389699424973735</c:v>
                </c:pt>
                <c:pt idx="82">
                  <c:v>-28.378274223832548</c:v>
                </c:pt>
                <c:pt idx="83">
                  <c:v>-29.369178282047478</c:v>
                </c:pt>
                <c:pt idx="84">
                  <c:v>-30.361940078078963</c:v>
                </c:pt>
                <c:pt idx="85">
                  <c:v>-31.356182312891537</c:v>
                </c:pt>
                <c:pt idx="86">
                  <c:v>-32.351603534854291</c:v>
                </c:pt>
                <c:pt idx="87">
                  <c:v>-33.347963180027186</c:v>
                </c:pt>
                <c:pt idx="88">
                  <c:v>-34.345069456405419</c:v>
                </c:pt>
                <c:pt idx="89">
                  <c:v>-35.342769571473525</c:v>
                </c:pt>
                <c:pt idx="90">
                  <c:v>-36.340941875105159</c:v>
                </c:pt>
                <c:pt idx="91">
                  <c:v>-37.339489558354096</c:v>
                </c:pt>
                <c:pt idx="92">
                  <c:v>-38.338335610098071</c:v>
                </c:pt>
                <c:pt idx="93">
                  <c:v>-39.337418786793435</c:v>
                </c:pt>
                <c:pt idx="94">
                  <c:v>-40.33669039583728</c:v>
                </c:pt>
                <c:pt idx="95">
                  <c:v>-41.336111730819269</c:v>
                </c:pt>
                <c:pt idx="96">
                  <c:v>-42.335652028148289</c:v>
                </c:pt>
                <c:pt idx="97">
                  <c:v>-43.335286840073124</c:v>
                </c:pt>
                <c:pt idx="98">
                  <c:v>-44.334996739882364</c:v>
                </c:pt>
                <c:pt idx="99">
                  <c:v>-45.334766291863318</c:v>
                </c:pt>
                <c:pt idx="100">
                  <c:v>-46.334583232136239</c:v>
                </c:pt>
              </c:numCache>
            </c:numRef>
          </c:yVal>
          <c:smooth val="1"/>
        </c:ser>
        <c:dLbls/>
        <c:axId val="59944320"/>
        <c:axId val="101000320"/>
      </c:scatterChart>
      <c:valAx>
        <c:axId val="59944320"/>
        <c:scaling>
          <c:logBase val="10"/>
          <c:orientation val="minMax"/>
        </c:scaling>
        <c:axPos val="b"/>
        <c:numFmt formatCode="General" sourceLinked="1"/>
        <c:tickLblPos val="nextTo"/>
        <c:crossAx val="101000320"/>
        <c:crosses val="autoZero"/>
        <c:crossBetween val="midCat"/>
      </c:valAx>
      <c:valAx>
        <c:axId val="101000320"/>
        <c:scaling>
          <c:orientation val="minMax"/>
        </c:scaling>
        <c:axPos val="l"/>
        <c:majorGridlines/>
        <c:numFmt formatCode="General" sourceLinked="1"/>
        <c:tickLblPos val="nextTo"/>
        <c:crossAx val="5994432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Example!$L$3:$L$1048576</c:f>
              <c:numCache>
                <c:formatCode>General</c:formatCode>
                <c:ptCount val="1048574"/>
                <c:pt idx="0">
                  <c:v>0.1</c:v>
                </c:pt>
                <c:pt idx="1">
                  <c:v>0.10232929922807538</c:v>
                </c:pt>
                <c:pt idx="2">
                  <c:v>0.10471285480508996</c:v>
                </c:pt>
                <c:pt idx="3">
                  <c:v>0.10715193052376064</c:v>
                </c:pt>
                <c:pt idx="4">
                  <c:v>0.10964781961431849</c:v>
                </c:pt>
                <c:pt idx="5">
                  <c:v>0.11220184543019632</c:v>
                </c:pt>
                <c:pt idx="6">
                  <c:v>0.11481536214968829</c:v>
                </c:pt>
                <c:pt idx="7">
                  <c:v>0.11748975549395291</c:v>
                </c:pt>
                <c:pt idx="8">
                  <c:v>0.12022644346174129</c:v>
                </c:pt>
                <c:pt idx="9">
                  <c:v>0.12302687708123815</c:v>
                </c:pt>
                <c:pt idx="10">
                  <c:v>0.12589254117941667</c:v>
                </c:pt>
                <c:pt idx="11">
                  <c:v>0.12882495516931336</c:v>
                </c:pt>
                <c:pt idx="12">
                  <c:v>0.1318256738556407</c:v>
                </c:pt>
                <c:pt idx="13">
                  <c:v>0.13489628825916533</c:v>
                </c:pt>
                <c:pt idx="14">
                  <c:v>0.13803842646028844</c:v>
                </c:pt>
                <c:pt idx="15">
                  <c:v>0.14125375446227542</c:v>
                </c:pt>
                <c:pt idx="16">
                  <c:v>0.14454397707459271</c:v>
                </c:pt>
                <c:pt idx="17">
                  <c:v>0.14791083881682074</c:v>
                </c:pt>
                <c:pt idx="18">
                  <c:v>0.15135612484362079</c:v>
                </c:pt>
                <c:pt idx="19">
                  <c:v>0.15488166189124808</c:v>
                </c:pt>
                <c:pt idx="20">
                  <c:v>0.15848931924611132</c:v>
                </c:pt>
                <c:pt idx="21">
                  <c:v>0.16218100973589297</c:v>
                </c:pt>
                <c:pt idx="22">
                  <c:v>0.16595869074375599</c:v>
                </c:pt>
                <c:pt idx="23">
                  <c:v>0.16982436524617442</c:v>
                </c:pt>
                <c:pt idx="24">
                  <c:v>0.17378008287493749</c:v>
                </c:pt>
                <c:pt idx="25">
                  <c:v>0.17782794100389224</c:v>
                </c:pt>
                <c:pt idx="26">
                  <c:v>0.18197008586099833</c:v>
                </c:pt>
                <c:pt idx="27">
                  <c:v>0.18620871366628672</c:v>
                </c:pt>
                <c:pt idx="28">
                  <c:v>0.19054607179632471</c:v>
                </c:pt>
                <c:pt idx="29">
                  <c:v>0.19498445997580449</c:v>
                </c:pt>
                <c:pt idx="30">
                  <c:v>0.19952623149688795</c:v>
                </c:pt>
                <c:pt idx="31">
                  <c:v>0.20417379446695291</c:v>
                </c:pt>
                <c:pt idx="32">
                  <c:v>0.20892961308540392</c:v>
                </c:pt>
                <c:pt idx="33">
                  <c:v>0.21379620895022314</c:v>
                </c:pt>
                <c:pt idx="34">
                  <c:v>0.21877616239495523</c:v>
                </c:pt>
                <c:pt idx="35">
                  <c:v>0.22387211385683392</c:v>
                </c:pt>
                <c:pt idx="36">
                  <c:v>0.22908676527677729</c:v>
                </c:pt>
                <c:pt idx="37">
                  <c:v>0.23442288153199217</c:v>
                </c:pt>
                <c:pt idx="38">
                  <c:v>0.23988329190194901</c:v>
                </c:pt>
                <c:pt idx="39">
                  <c:v>0.24547089156850299</c:v>
                </c:pt>
                <c:pt idx="40">
                  <c:v>0.25118864315095801</c:v>
                </c:pt>
                <c:pt idx="41">
                  <c:v>0.25703957827688634</c:v>
                </c:pt>
                <c:pt idx="42">
                  <c:v>0.2630267991895382</c:v>
                </c:pt>
                <c:pt idx="43">
                  <c:v>0.26915348039269155</c:v>
                </c:pt>
                <c:pt idx="44">
                  <c:v>0.27542287033381663</c:v>
                </c:pt>
                <c:pt idx="45">
                  <c:v>0.28183829312644532</c:v>
                </c:pt>
                <c:pt idx="46">
                  <c:v>0.28840315031266056</c:v>
                </c:pt>
                <c:pt idx="47">
                  <c:v>0.29512092266663847</c:v>
                </c:pt>
                <c:pt idx="48">
                  <c:v>0.30199517204020154</c:v>
                </c:pt>
                <c:pt idx="49">
                  <c:v>0.30902954325135895</c:v>
                </c:pt>
                <c:pt idx="50">
                  <c:v>0.31622776601683794</c:v>
                </c:pt>
                <c:pt idx="51">
                  <c:v>0.32359365692962827</c:v>
                </c:pt>
                <c:pt idx="52">
                  <c:v>0.33113112148259105</c:v>
                </c:pt>
                <c:pt idx="53">
                  <c:v>0.33884415613920255</c:v>
                </c:pt>
                <c:pt idx="54">
                  <c:v>0.34673685045253166</c:v>
                </c:pt>
                <c:pt idx="55">
                  <c:v>0.35481338923357542</c:v>
                </c:pt>
                <c:pt idx="56">
                  <c:v>0.36307805477010135</c:v>
                </c:pt>
                <c:pt idx="57">
                  <c:v>0.37153522909717335</c:v>
                </c:pt>
                <c:pt idx="58">
                  <c:v>0.38018939632056203</c:v>
                </c:pt>
                <c:pt idx="59">
                  <c:v>0.38904514499428144</c:v>
                </c:pt>
                <c:pt idx="60">
                  <c:v>0.39810717055349809</c:v>
                </c:pt>
                <c:pt idx="61">
                  <c:v>0.40738027780411368</c:v>
                </c:pt>
                <c:pt idx="62">
                  <c:v>0.41686938347033636</c:v>
                </c:pt>
                <c:pt idx="63">
                  <c:v>0.42657951880159356</c:v>
                </c:pt>
                <c:pt idx="64">
                  <c:v>0.43651583224016693</c:v>
                </c:pt>
                <c:pt idx="65">
                  <c:v>0.44668359215096415</c:v>
                </c:pt>
                <c:pt idx="66">
                  <c:v>0.45708818961487596</c:v>
                </c:pt>
                <c:pt idx="67">
                  <c:v>0.46773514128719923</c:v>
                </c:pt>
                <c:pt idx="68">
                  <c:v>0.47863009232263942</c:v>
                </c:pt>
                <c:pt idx="69">
                  <c:v>0.4897788193684473</c:v>
                </c:pt>
                <c:pt idx="70">
                  <c:v>0.50118723362727347</c:v>
                </c:pt>
                <c:pt idx="71">
                  <c:v>0.51286138399136605</c:v>
                </c:pt>
                <c:pt idx="72">
                  <c:v>0.52480746024977376</c:v>
                </c:pt>
                <c:pt idx="73">
                  <c:v>0.53703179637025389</c:v>
                </c:pt>
                <c:pt idx="74">
                  <c:v>0.54954087385762573</c:v>
                </c:pt>
                <c:pt idx="75">
                  <c:v>0.56234132519035041</c:v>
                </c:pt>
                <c:pt idx="76">
                  <c:v>0.57543993733715826</c:v>
                </c:pt>
                <c:pt idx="77">
                  <c:v>0.58884365535559025</c:v>
                </c:pt>
                <c:pt idx="78">
                  <c:v>0.60255958607435911</c:v>
                </c:pt>
                <c:pt idx="79">
                  <c:v>0.61659500186148364</c:v>
                </c:pt>
                <c:pt idx="80">
                  <c:v>0.63095734448019469</c:v>
                </c:pt>
                <c:pt idx="81">
                  <c:v>0.64565422903465697</c:v>
                </c:pt>
                <c:pt idx="82">
                  <c:v>0.66069344800759755</c:v>
                </c:pt>
                <c:pt idx="83">
                  <c:v>0.67608297539198325</c:v>
                </c:pt>
                <c:pt idx="84">
                  <c:v>0.69183097091893797</c:v>
                </c:pt>
                <c:pt idx="85">
                  <c:v>0.70794578438413958</c:v>
                </c:pt>
                <c:pt idx="86">
                  <c:v>0.72443596007499178</c:v>
                </c:pt>
                <c:pt idx="87">
                  <c:v>0.74131024130091916</c:v>
                </c:pt>
                <c:pt idx="88">
                  <c:v>0.75857757502918544</c:v>
                </c:pt>
                <c:pt idx="89">
                  <c:v>0.77624711662869361</c:v>
                </c:pt>
                <c:pt idx="90">
                  <c:v>0.79432823472428327</c:v>
                </c:pt>
                <c:pt idx="91">
                  <c:v>0.81283051616410107</c:v>
                </c:pt>
                <c:pt idx="92">
                  <c:v>0.83176377110267297</c:v>
                </c:pt>
                <c:pt idx="93">
                  <c:v>0.85113803820237843</c:v>
                </c:pt>
                <c:pt idx="94">
                  <c:v>0.87096358995608247</c:v>
                </c:pt>
                <c:pt idx="95">
                  <c:v>0.89125093813374756</c:v>
                </c:pt>
                <c:pt idx="96">
                  <c:v>0.91201083935591187</c:v>
                </c:pt>
                <c:pt idx="97">
                  <c:v>0.93325430079699323</c:v>
                </c:pt>
                <c:pt idx="98">
                  <c:v>0.95499258602143811</c:v>
                </c:pt>
                <c:pt idx="99">
                  <c:v>0.97723722095581278</c:v>
                </c:pt>
                <c:pt idx="100">
                  <c:v>1</c:v>
                </c:pt>
                <c:pt idx="101">
                  <c:v>1.0232929922807541</c:v>
                </c:pt>
                <c:pt idx="102">
                  <c:v>1.0471285480508996</c:v>
                </c:pt>
                <c:pt idx="103">
                  <c:v>1.0715193052376064</c:v>
                </c:pt>
                <c:pt idx="104">
                  <c:v>1.0964781961431851</c:v>
                </c:pt>
                <c:pt idx="105">
                  <c:v>1.1220184543019636</c:v>
                </c:pt>
                <c:pt idx="106">
                  <c:v>1.148153621496883</c:v>
                </c:pt>
                <c:pt idx="107">
                  <c:v>1.1748975549395297</c:v>
                </c:pt>
                <c:pt idx="108">
                  <c:v>1.2022644346174132</c:v>
                </c:pt>
                <c:pt idx="109">
                  <c:v>1.2302687708123818</c:v>
                </c:pt>
                <c:pt idx="110">
                  <c:v>1.2589254117941673</c:v>
                </c:pt>
                <c:pt idx="111">
                  <c:v>1.288249551693134</c:v>
                </c:pt>
                <c:pt idx="112">
                  <c:v>1.3182567385564072</c:v>
                </c:pt>
                <c:pt idx="113">
                  <c:v>1.3489628825916538</c:v>
                </c:pt>
                <c:pt idx="114">
                  <c:v>1.380384264602885</c:v>
                </c:pt>
                <c:pt idx="115">
                  <c:v>1.4125375446227544</c:v>
                </c:pt>
                <c:pt idx="116">
                  <c:v>1.4454397707459274</c:v>
                </c:pt>
                <c:pt idx="117">
                  <c:v>1.4791083881682074</c:v>
                </c:pt>
                <c:pt idx="118">
                  <c:v>1.5135612484362082</c:v>
                </c:pt>
                <c:pt idx="119">
                  <c:v>1.5488166189124815</c:v>
                </c:pt>
                <c:pt idx="120">
                  <c:v>1.5848931924611136</c:v>
                </c:pt>
                <c:pt idx="121">
                  <c:v>1.62181009735893</c:v>
                </c:pt>
                <c:pt idx="122">
                  <c:v>1.6595869074375607</c:v>
                </c:pt>
                <c:pt idx="123">
                  <c:v>1.6982436524617444</c:v>
                </c:pt>
                <c:pt idx="124">
                  <c:v>1.7378008287493756</c:v>
                </c:pt>
                <c:pt idx="125">
                  <c:v>1.778279410038923</c:v>
                </c:pt>
                <c:pt idx="126">
                  <c:v>1.8197008586099837</c:v>
                </c:pt>
                <c:pt idx="127">
                  <c:v>1.8620871366628675</c:v>
                </c:pt>
                <c:pt idx="128">
                  <c:v>1.9054607179632475</c:v>
                </c:pt>
                <c:pt idx="129">
                  <c:v>1.9498445997580454</c:v>
                </c:pt>
                <c:pt idx="130">
                  <c:v>1.9952623149688797</c:v>
                </c:pt>
                <c:pt idx="131">
                  <c:v>2.0417379446695296</c:v>
                </c:pt>
                <c:pt idx="132">
                  <c:v>2.0892961308540396</c:v>
                </c:pt>
                <c:pt idx="133">
                  <c:v>2.1379620895022322</c:v>
                </c:pt>
                <c:pt idx="134">
                  <c:v>2.1877616239495525</c:v>
                </c:pt>
                <c:pt idx="135">
                  <c:v>2.2387211385683394</c:v>
                </c:pt>
                <c:pt idx="136">
                  <c:v>2.2908676527677732</c:v>
                </c:pt>
                <c:pt idx="137">
                  <c:v>2.344228815319922</c:v>
                </c:pt>
                <c:pt idx="138">
                  <c:v>2.3988329190194908</c:v>
                </c:pt>
                <c:pt idx="139">
                  <c:v>2.4547089156850306</c:v>
                </c:pt>
                <c:pt idx="140">
                  <c:v>2.5118864315095806</c:v>
                </c:pt>
                <c:pt idx="141">
                  <c:v>2.5703957827688639</c:v>
                </c:pt>
                <c:pt idx="142">
                  <c:v>2.6302679918953822</c:v>
                </c:pt>
                <c:pt idx="143">
                  <c:v>2.691534803926916</c:v>
                </c:pt>
                <c:pt idx="144">
                  <c:v>2.7542287033381663</c:v>
                </c:pt>
                <c:pt idx="145">
                  <c:v>2.8183829312644542</c:v>
                </c:pt>
                <c:pt idx="146">
                  <c:v>2.8840315031266059</c:v>
                </c:pt>
                <c:pt idx="147">
                  <c:v>2.9512092266663856</c:v>
                </c:pt>
                <c:pt idx="148">
                  <c:v>3.0199517204020165</c:v>
                </c:pt>
                <c:pt idx="149">
                  <c:v>3.0902954325135905</c:v>
                </c:pt>
                <c:pt idx="150">
                  <c:v>3.1622776601683795</c:v>
                </c:pt>
                <c:pt idx="151">
                  <c:v>3.2359365692962836</c:v>
                </c:pt>
                <c:pt idx="152">
                  <c:v>3.3113112148259116</c:v>
                </c:pt>
                <c:pt idx="153">
                  <c:v>3.3884415613920265</c:v>
                </c:pt>
                <c:pt idx="154">
                  <c:v>3.4673685045253171</c:v>
                </c:pt>
                <c:pt idx="155">
                  <c:v>3.5481338923357555</c:v>
                </c:pt>
                <c:pt idx="156">
                  <c:v>3.630780547701014</c:v>
                </c:pt>
                <c:pt idx="157">
                  <c:v>3.7153522909717256</c:v>
                </c:pt>
                <c:pt idx="158">
                  <c:v>3.8018939632056119</c:v>
                </c:pt>
                <c:pt idx="159">
                  <c:v>3.8904514499428067</c:v>
                </c:pt>
                <c:pt idx="160">
                  <c:v>3.9810717055349727</c:v>
                </c:pt>
                <c:pt idx="161">
                  <c:v>4.0738027780411281</c:v>
                </c:pt>
                <c:pt idx="162">
                  <c:v>4.1686938347033546</c:v>
                </c:pt>
                <c:pt idx="163">
                  <c:v>4.2657951880159271</c:v>
                </c:pt>
                <c:pt idx="164">
                  <c:v>4.3651583224016601</c:v>
                </c:pt>
                <c:pt idx="165">
                  <c:v>4.4668359215096318</c:v>
                </c:pt>
                <c:pt idx="166">
                  <c:v>4.5708818961487507</c:v>
                </c:pt>
                <c:pt idx="167">
                  <c:v>4.6773514128719835</c:v>
                </c:pt>
                <c:pt idx="168">
                  <c:v>4.786300923226384</c:v>
                </c:pt>
                <c:pt idx="169">
                  <c:v>4.8977881936844625</c:v>
                </c:pt>
                <c:pt idx="170">
                  <c:v>5.0118723362727229</c:v>
                </c:pt>
                <c:pt idx="171">
                  <c:v>5.1286138399136494</c:v>
                </c:pt>
                <c:pt idx="172">
                  <c:v>5.2480746024977263</c:v>
                </c:pt>
                <c:pt idx="173">
                  <c:v>5.3703179637025285</c:v>
                </c:pt>
                <c:pt idx="174">
                  <c:v>5.4954087385762458</c:v>
                </c:pt>
                <c:pt idx="175">
                  <c:v>5.6234132519034921</c:v>
                </c:pt>
                <c:pt idx="176">
                  <c:v>5.7543993733715713</c:v>
                </c:pt>
                <c:pt idx="177">
                  <c:v>5.8884365535558905</c:v>
                </c:pt>
                <c:pt idx="178">
                  <c:v>6.0255958607435796</c:v>
                </c:pt>
                <c:pt idx="179">
                  <c:v>6.1659500186148231</c:v>
                </c:pt>
                <c:pt idx="180">
                  <c:v>6.3095734448019343</c:v>
                </c:pt>
                <c:pt idx="181">
                  <c:v>6.4565422903465572</c:v>
                </c:pt>
                <c:pt idx="182">
                  <c:v>6.6069344800759611</c:v>
                </c:pt>
                <c:pt idx="183">
                  <c:v>6.7608297539198183</c:v>
                </c:pt>
                <c:pt idx="184">
                  <c:v>6.9183097091893666</c:v>
                </c:pt>
                <c:pt idx="185">
                  <c:v>7.0794578438413795</c:v>
                </c:pt>
                <c:pt idx="186">
                  <c:v>7.2443596007499025</c:v>
                </c:pt>
                <c:pt idx="187">
                  <c:v>7.4131024130091765</c:v>
                </c:pt>
                <c:pt idx="188">
                  <c:v>7.5857757502918375</c:v>
                </c:pt>
                <c:pt idx="189">
                  <c:v>7.7624711662869199</c:v>
                </c:pt>
                <c:pt idx="190">
                  <c:v>7.9432823472428176</c:v>
                </c:pt>
                <c:pt idx="191">
                  <c:v>8.1283051616409931</c:v>
                </c:pt>
                <c:pt idx="192">
                  <c:v>8.3176377110267108</c:v>
                </c:pt>
                <c:pt idx="193">
                  <c:v>8.5113803820237681</c:v>
                </c:pt>
                <c:pt idx="194">
                  <c:v>8.709635899560805</c:v>
                </c:pt>
                <c:pt idx="195">
                  <c:v>8.9125093813374576</c:v>
                </c:pt>
                <c:pt idx="196">
                  <c:v>9.1201083935590983</c:v>
                </c:pt>
                <c:pt idx="197">
                  <c:v>9.3325430079699103</c:v>
                </c:pt>
                <c:pt idx="198">
                  <c:v>9.5499258602143584</c:v>
                </c:pt>
                <c:pt idx="199">
                  <c:v>9.7723722095581103</c:v>
                </c:pt>
                <c:pt idx="200">
                  <c:v>10</c:v>
                </c:pt>
              </c:numCache>
            </c:numRef>
          </c:xVal>
          <c:yVal>
            <c:numRef>
              <c:f>Example!$P$3:$P$1048576</c:f>
              <c:numCache>
                <c:formatCode>General</c:formatCode>
                <c:ptCount val="1048574"/>
                <c:pt idx="0">
                  <c:v>-0.11850143447735</c:v>
                </c:pt>
                <c:pt idx="1">
                  <c:v>-0.12132218478958776</c:v>
                </c:pt>
                <c:pt idx="2">
                  <c:v>-0.12421303177392483</c:v>
                </c:pt>
                <c:pt idx="3">
                  <c:v>-0.12717593057086965</c:v>
                </c:pt>
                <c:pt idx="4">
                  <c:v>-0.13021290593935514</c:v>
                </c:pt>
                <c:pt idx="5">
                  <c:v>-0.13332605572861581</c:v>
                </c:pt>
                <c:pt idx="6">
                  <c:v>-0.1365175545795958</c:v>
                </c:pt>
                <c:pt idx="7">
                  <c:v>-0.13978965787393835</c:v>
                </c:pt>
                <c:pt idx="8">
                  <c:v>-0.14314470595029088</c:v>
                </c:pt>
                <c:pt idx="9">
                  <c:v>-0.1465851286093621</c:v>
                </c:pt>
                <c:pt idx="10">
                  <c:v>-0.15011344993117665</c:v>
                </c:pt>
                <c:pt idx="11">
                  <c:v>-0.1537322934300992</c:v>
                </c:pt>
                <c:pt idx="12">
                  <c:v>-0.15744438757555027</c:v>
                </c:pt>
                <c:pt idx="13">
                  <c:v>-0.16125257170900625</c:v>
                </c:pt>
                <c:pt idx="14">
                  <c:v>-0.16515980239072151</c:v>
                </c:pt>
                <c:pt idx="15">
                  <c:v>-0.16916916021284223</c:v>
                </c:pt>
                <c:pt idx="16">
                  <c:v>-0.17328385711912711</c:v>
                </c:pt>
                <c:pt idx="17">
                  <c:v>-0.17750724427543113</c:v>
                </c:pt>
                <c:pt idx="18">
                  <c:v>-0.1818428205394711</c:v>
                </c:pt>
                <c:pt idx="19">
                  <c:v>-0.18629424158327362</c:v>
                </c:pt>
                <c:pt idx="20">
                  <c:v>-0.19086532972711195</c:v>
                </c:pt>
                <c:pt idx="21">
                  <c:v>-0.19556008454978097</c:v>
                </c:pt>
                <c:pt idx="22">
                  <c:v>-0.20038269434681794</c:v>
                </c:pt>
                <c:pt idx="23">
                  <c:v>-0.20533754851577449</c:v>
                </c:pt>
                <c:pt idx="24">
                  <c:v>-0.21042925095614987</c:v>
                </c:pt>
                <c:pt idx="25">
                  <c:v>-0.21566263458098664</c:v>
                </c:pt>
                <c:pt idx="26">
                  <c:v>-0.22104277704784109</c:v>
                </c:pt>
                <c:pt idx="27">
                  <c:v>-0.22657501782869727</c:v>
                </c:pt>
                <c:pt idx="28">
                  <c:v>-0.23226497675195515</c:v>
                </c:pt>
                <c:pt idx="29">
                  <c:v>-0.23811857416474663</c:v>
                </c:pt>
                <c:pt idx="30">
                  <c:v>-0.24414205288100171</c:v>
                </c:pt>
                <c:pt idx="31">
                  <c:v>-0.25034200210018998</c:v>
                </c:pt>
                <c:pt idx="32">
                  <c:v>-0.25672538350361557</c:v>
                </c:pt>
                <c:pt idx="33">
                  <c:v>-0.26329955976022551</c:v>
                </c:pt>
                <c:pt idx="34">
                  <c:v>-0.27007232570241074</c:v>
                </c:pt>
                <c:pt idx="35">
                  <c:v>-0.2770519424647408</c:v>
                </c:pt>
                <c:pt idx="36">
                  <c:v>-0.28424717491574397</c:v>
                </c:pt>
                <c:pt idx="37">
                  <c:v>-0.29166733275535794</c:v>
                </c:pt>
                <c:pt idx="38">
                  <c:v>-0.29932231569944828</c:v>
                </c:pt>
                <c:pt idx="39">
                  <c:v>-0.30722266322895225</c:v>
                </c:pt>
                <c:pt idx="40">
                  <c:v>-0.31537960944578447</c:v>
                </c:pt>
                <c:pt idx="41">
                  <c:v>-0.32380514365235641</c:v>
                </c:pt>
                <c:pt idx="42">
                  <c:v>-0.33251207735803884</c:v>
                </c:pt>
                <c:pt idx="43">
                  <c:v>-0.34151411851617014</c:v>
                </c:pt>
                <c:pt idx="44">
                  <c:v>-0.35082595391206206</c:v>
                </c:pt>
                <c:pt idx="45">
                  <c:v>-0.36046334075858599</c:v>
                </c:pt>
                <c:pt idx="46">
                  <c:v>-0.37044320871521286</c:v>
                </c:pt>
                <c:pt idx="47">
                  <c:v>-0.38078377373341132</c:v>
                </c:pt>
                <c:pt idx="48">
                  <c:v>-0.39150466535092671</c:v>
                </c:pt>
                <c:pt idx="49">
                  <c:v>-0.40262706931709302</c:v>
                </c:pt>
                <c:pt idx="50">
                  <c:v>-0.41417388773817004</c:v>
                </c:pt>
                <c:pt idx="51">
                  <c:v>-0.42616991929641229</c:v>
                </c:pt>
                <c:pt idx="52">
                  <c:v>-0.43864206253083388</c:v>
                </c:pt>
                <c:pt idx="53">
                  <c:v>-0.45161954568704415</c:v>
                </c:pt>
                <c:pt idx="54">
                  <c:v>-0.46513418726661471</c:v>
                </c:pt>
                <c:pt idx="55">
                  <c:v>-0.47922069215705221</c:v>
                </c:pt>
                <c:pt idx="56">
                  <c:v>-0.49391698913100418</c:v>
                </c:pt>
                <c:pt idx="57">
                  <c:v>-0.50926461660548594</c:v>
                </c:pt>
                <c:pt idx="58">
                  <c:v>-0.52530916489565616</c:v>
                </c:pt>
                <c:pt idx="59">
                  <c:v>-0.54210078484387803</c:v>
                </c:pt>
                <c:pt idx="60">
                  <c:v>-0.5596947747306491</c:v>
                </c:pt>
                <c:pt idx="61">
                  <c:v>-0.57815225987946794</c:v>
                </c:pt>
                <c:pt idx="62">
                  <c:v>-0.59754098248248089</c:v>
                </c:pt>
                <c:pt idx="63">
                  <c:v>-0.61793622306657447</c:v>
                </c:pt>
                <c:pt idx="64">
                  <c:v>-0.63942187991352972</c:v>
                </c:pt>
                <c:pt idx="65">
                  <c:v>-0.66209173893598761</c:v>
                </c:pt>
                <c:pt idx="66">
                  <c:v>-0.68605097438642892</c:v>
                </c:pt>
                <c:pt idx="67">
                  <c:v>-0.71141793086536542</c:v>
                </c:pt>
                <c:pt idx="68">
                  <c:v>-0.73832625011142539</c:v>
                </c:pt>
                <c:pt idx="69">
                  <c:v>-0.76692742297495298</c:v>
                </c:pt>
                <c:pt idx="70">
                  <c:v>-0.79739386914316868</c:v>
                </c:pt>
                <c:pt idx="71">
                  <c:v>-0.82992267647116058</c:v>
                </c:pt>
                <c:pt idx="72">
                  <c:v>-0.86474017081408194</c:v>
                </c:pt>
                <c:pt idx="73">
                  <c:v>-0.90210753980066094</c:v>
                </c:pt>
                <c:pt idx="74">
                  <c:v>-0.94232780543222727</c:v>
                </c:pt>
                <c:pt idx="75">
                  <c:v>-0.98575453860284767</c:v>
                </c:pt>
                <c:pt idx="76">
                  <c:v>-1.0328028452390621</c:v>
                </c:pt>
                <c:pt idx="77">
                  <c:v>-1.0839633461827658</c:v>
                </c:pt>
                <c:pt idx="78">
                  <c:v>-1.1398201477356431</c:v>
                </c:pt>
                <c:pt idx="79">
                  <c:v>-1.2010741980753135</c:v>
                </c:pt>
                <c:pt idx="80">
                  <c:v>-1.2685740114396269</c:v>
                </c:pt>
                <c:pt idx="81">
                  <c:v>-1.3433566215419004</c:v>
                </c:pt>
                <c:pt idx="82">
                  <c:v>-1.4267029700828682</c:v>
                </c:pt>
                <c:pt idx="83">
                  <c:v>-1.5202140353757905</c:v>
                </c:pt>
                <c:pt idx="84">
                  <c:v>-1.6259173619710268</c:v>
                </c:pt>
                <c:pt idx="85">
                  <c:v>-1.7464191600123364</c:v>
                </c:pt>
                <c:pt idx="86">
                  <c:v>-1.8851264531833165</c:v>
                </c:pt>
                <c:pt idx="87">
                  <c:v>-2.0465800239314742</c:v>
                </c:pt>
                <c:pt idx="88">
                  <c:v>-2.2369684352571126</c:v>
                </c:pt>
                <c:pt idx="89">
                  <c:v>-2.4649493963372482</c:v>
                </c:pt>
                <c:pt idx="90">
                  <c:v>-2.7430164111240161</c:v>
                </c:pt>
                <c:pt idx="91">
                  <c:v>-3.0898851156757812</c:v>
                </c:pt>
                <c:pt idx="92">
                  <c:v>-3.5349116640024252</c:v>
                </c:pt>
                <c:pt idx="93">
                  <c:v>-4.1268916635076884</c:v>
                </c:pt>
                <c:pt idx="94">
                  <c:v>-4.953294097413675</c:v>
                </c:pt>
                <c:pt idx="95">
                  <c:v>-6.1878532504028705</c:v>
                </c:pt>
                <c:pt idx="96">
                  <c:v>-8.2307323228105034</c:v>
                </c:pt>
                <c:pt idx="97">
                  <c:v>-12.24722166851585</c:v>
                </c:pt>
                <c:pt idx="98">
                  <c:v>-23.473190426810522</c:v>
                </c:pt>
                <c:pt idx="99">
                  <c:v>-90</c:v>
                </c:pt>
                <c:pt idx="100">
                  <c:v>-156.52680957318734</c:v>
                </c:pt>
                <c:pt idx="101">
                  <c:v>-167.75277833148539</c:v>
                </c:pt>
                <c:pt idx="102">
                  <c:v>-171.7692676771901</c:v>
                </c:pt>
                <c:pt idx="103">
                  <c:v>-173.8121467495975</c:v>
                </c:pt>
                <c:pt idx="104">
                  <c:v>-175.04670590258633</c:v>
                </c:pt>
                <c:pt idx="105">
                  <c:v>-175.87310833649227</c:v>
                </c:pt>
                <c:pt idx="106">
                  <c:v>-176.46508833599768</c:v>
                </c:pt>
                <c:pt idx="107">
                  <c:v>-176.91011488432423</c:v>
                </c:pt>
                <c:pt idx="108">
                  <c:v>-177.25698358887595</c:v>
                </c:pt>
                <c:pt idx="109">
                  <c:v>-177.5350506036628</c:v>
                </c:pt>
                <c:pt idx="110">
                  <c:v>-177.76303156474287</c:v>
                </c:pt>
                <c:pt idx="111">
                  <c:v>-177.95341997606857</c:v>
                </c:pt>
                <c:pt idx="112">
                  <c:v>-178.11487354681671</c:v>
                </c:pt>
                <c:pt idx="113">
                  <c:v>-178.25358083998762</c:v>
                </c:pt>
                <c:pt idx="114">
                  <c:v>-178.37408263802897</c:v>
                </c:pt>
                <c:pt idx="115">
                  <c:v>-178.47978596462423</c:v>
                </c:pt>
                <c:pt idx="116">
                  <c:v>-178.57329702991711</c:v>
                </c:pt>
                <c:pt idx="117">
                  <c:v>-178.65664337845811</c:v>
                </c:pt>
                <c:pt idx="118">
                  <c:v>-178.73142598856037</c:v>
                </c:pt>
                <c:pt idx="119">
                  <c:v>-178.79892580192467</c:v>
                </c:pt>
                <c:pt idx="120">
                  <c:v>-178.86017985226437</c:v>
                </c:pt>
                <c:pt idx="121">
                  <c:v>-178.9160366538172</c:v>
                </c:pt>
                <c:pt idx="122">
                  <c:v>-178.96719715476092</c:v>
                </c:pt>
                <c:pt idx="123">
                  <c:v>-179.01424546139717</c:v>
                </c:pt>
                <c:pt idx="124">
                  <c:v>-179.05767219456774</c:v>
                </c:pt>
                <c:pt idx="125">
                  <c:v>-179.09789246019935</c:v>
                </c:pt>
                <c:pt idx="126">
                  <c:v>-179.13525982918588</c:v>
                </c:pt>
                <c:pt idx="127">
                  <c:v>-179.17007732352883</c:v>
                </c:pt>
                <c:pt idx="128">
                  <c:v>-179.20260613085682</c:v>
                </c:pt>
                <c:pt idx="129">
                  <c:v>-179.23307257702504</c:v>
                </c:pt>
                <c:pt idx="130">
                  <c:v>-179.26167374988859</c:v>
                </c:pt>
                <c:pt idx="131">
                  <c:v>-179.28858206913463</c:v>
                </c:pt>
                <c:pt idx="132">
                  <c:v>-179.31394902561357</c:v>
                </c:pt>
                <c:pt idx="133">
                  <c:v>-179.337908261064</c:v>
                </c:pt>
                <c:pt idx="134">
                  <c:v>-179.36057812008644</c:v>
                </c:pt>
                <c:pt idx="135">
                  <c:v>-179.38206377693342</c:v>
                </c:pt>
                <c:pt idx="136">
                  <c:v>-179.40245901751751</c:v>
                </c:pt>
                <c:pt idx="137">
                  <c:v>-179.42184774012054</c:v>
                </c:pt>
                <c:pt idx="138">
                  <c:v>-179.44030522526933</c:v>
                </c:pt>
                <c:pt idx="139">
                  <c:v>-179.45789921515615</c:v>
                </c:pt>
                <c:pt idx="140">
                  <c:v>-179.47469083510433</c:v>
                </c:pt>
                <c:pt idx="141">
                  <c:v>-179.49073538339451</c:v>
                </c:pt>
                <c:pt idx="142">
                  <c:v>-179.50608301086896</c:v>
                </c:pt>
                <c:pt idx="143">
                  <c:v>-179.52077930784293</c:v>
                </c:pt>
                <c:pt idx="144">
                  <c:v>-179.53486581273339</c:v>
                </c:pt>
                <c:pt idx="145">
                  <c:v>-179.54838045431296</c:v>
                </c:pt>
                <c:pt idx="146">
                  <c:v>-179.56135793746915</c:v>
                </c:pt>
                <c:pt idx="147">
                  <c:v>-179.5738300807036</c:v>
                </c:pt>
                <c:pt idx="148">
                  <c:v>-179.58582611226186</c:v>
                </c:pt>
                <c:pt idx="149">
                  <c:v>-179.59737293068292</c:v>
                </c:pt>
                <c:pt idx="150">
                  <c:v>-179.60849533464906</c:v>
                </c:pt>
                <c:pt idx="151">
                  <c:v>-179.61921622626656</c:v>
                </c:pt>
                <c:pt idx="152">
                  <c:v>-179.62955679128478</c:v>
                </c:pt>
                <c:pt idx="153">
                  <c:v>-179.63953665924143</c:v>
                </c:pt>
                <c:pt idx="154">
                  <c:v>-179.64917404608795</c:v>
                </c:pt>
                <c:pt idx="155">
                  <c:v>-179.65848588148381</c:v>
                </c:pt>
                <c:pt idx="156">
                  <c:v>-179.66748792264195</c:v>
                </c:pt>
                <c:pt idx="157">
                  <c:v>-179.67619485634762</c:v>
                </c:pt>
                <c:pt idx="158">
                  <c:v>-179.68462039055424</c:v>
                </c:pt>
                <c:pt idx="159">
                  <c:v>-179.69277733677103</c:v>
                </c:pt>
                <c:pt idx="160">
                  <c:v>-179.70067768430056</c:v>
                </c:pt>
                <c:pt idx="161">
                  <c:v>-179.70833266724463</c:v>
                </c:pt>
                <c:pt idx="162">
                  <c:v>-179.71575282508422</c:v>
                </c:pt>
                <c:pt idx="163">
                  <c:v>-179.72294805753529</c:v>
                </c:pt>
                <c:pt idx="164">
                  <c:v>-179.72992767429758</c:v>
                </c:pt>
                <c:pt idx="165">
                  <c:v>-179.73670044023979</c:v>
                </c:pt>
                <c:pt idx="166">
                  <c:v>-179.74327461649639</c:v>
                </c:pt>
                <c:pt idx="167">
                  <c:v>-179.74965799789979</c:v>
                </c:pt>
                <c:pt idx="168">
                  <c:v>-179.75585794711901</c:v>
                </c:pt>
                <c:pt idx="169">
                  <c:v>-179.76188142583524</c:v>
                </c:pt>
                <c:pt idx="170">
                  <c:v>-179.76773502324804</c:v>
                </c:pt>
                <c:pt idx="171">
                  <c:v>-179.77342498217132</c:v>
                </c:pt>
                <c:pt idx="172">
                  <c:v>-179.77895722295219</c:v>
                </c:pt>
                <c:pt idx="173">
                  <c:v>-179.78433736541902</c:v>
                </c:pt>
                <c:pt idx="174">
                  <c:v>-179.78957074904386</c:v>
                </c:pt>
                <c:pt idx="175">
                  <c:v>-179.79466245148421</c:v>
                </c:pt>
                <c:pt idx="176">
                  <c:v>-179.79961730565319</c:v>
                </c:pt>
                <c:pt idx="177">
                  <c:v>-179.80443991545019</c:v>
                </c:pt>
                <c:pt idx="178">
                  <c:v>-179.80913467027287</c:v>
                </c:pt>
                <c:pt idx="179">
                  <c:v>-179.81370575841675</c:v>
                </c:pt>
                <c:pt idx="180">
                  <c:v>-179.81815717946051</c:v>
                </c:pt>
                <c:pt idx="181">
                  <c:v>-179.82249275572454</c:v>
                </c:pt>
                <c:pt idx="182">
                  <c:v>-179.82671614288088</c:v>
                </c:pt>
                <c:pt idx="183">
                  <c:v>-179.83083083978715</c:v>
                </c:pt>
                <c:pt idx="184">
                  <c:v>-179.83484019760925</c:v>
                </c:pt>
                <c:pt idx="185">
                  <c:v>-179.83874742829099</c:v>
                </c:pt>
                <c:pt idx="186">
                  <c:v>-179.84255561242443</c:v>
                </c:pt>
                <c:pt idx="187">
                  <c:v>-179.84626770656988</c:v>
                </c:pt>
                <c:pt idx="188">
                  <c:v>-179.84988655006882</c:v>
                </c:pt>
                <c:pt idx="189">
                  <c:v>-179.85341487139064</c:v>
                </c:pt>
                <c:pt idx="190">
                  <c:v>-179.85685529404969</c:v>
                </c:pt>
                <c:pt idx="191">
                  <c:v>-179.86021034212604</c:v>
                </c:pt>
                <c:pt idx="192">
                  <c:v>-179.86348244542043</c:v>
                </c:pt>
                <c:pt idx="193">
                  <c:v>-179.86667394427138</c:v>
                </c:pt>
                <c:pt idx="194">
                  <c:v>-179.86978709406065</c:v>
                </c:pt>
                <c:pt idx="195">
                  <c:v>-179.8728240694291</c:v>
                </c:pt>
                <c:pt idx="196">
                  <c:v>-179.87578696822607</c:v>
                </c:pt>
                <c:pt idx="197">
                  <c:v>-179.87867781521038</c:v>
                </c:pt>
                <c:pt idx="198">
                  <c:v>-179.88149856552266</c:v>
                </c:pt>
                <c:pt idx="199">
                  <c:v>-179.88425110794384</c:v>
                </c:pt>
                <c:pt idx="200">
                  <c:v>0</c:v>
                </c:pt>
              </c:numCache>
            </c:numRef>
          </c:yVal>
          <c:smooth val="1"/>
        </c:ser>
        <c:dLbls/>
        <c:axId val="87591168"/>
        <c:axId val="87597056"/>
      </c:scatterChart>
      <c:valAx>
        <c:axId val="87591168"/>
        <c:scaling>
          <c:orientation val="minMax"/>
        </c:scaling>
        <c:axPos val="b"/>
        <c:numFmt formatCode="General" sourceLinked="1"/>
        <c:tickLblPos val="nextTo"/>
        <c:crossAx val="87597056"/>
        <c:crosses val="autoZero"/>
        <c:crossBetween val="midCat"/>
      </c:valAx>
      <c:valAx>
        <c:axId val="87597056"/>
        <c:scaling>
          <c:orientation val="minMax"/>
        </c:scaling>
        <c:axPos val="l"/>
        <c:majorGridlines/>
        <c:numFmt formatCode="General" sourceLinked="1"/>
        <c:tickLblPos val="nextTo"/>
        <c:crossAx val="875911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Sheet1!$E$1</c:f>
              <c:strCache>
                <c:ptCount val="1"/>
                <c:pt idx="0">
                  <c:v>phase(deg)</c:v>
                </c:pt>
              </c:strCache>
            </c:strRef>
          </c:tx>
          <c:marker>
            <c:symbol val="none"/>
          </c:marker>
          <c:xVal>
            <c:numRef>
              <c:f>Sheet1!$A$2:$A$102</c:f>
              <c:numCache>
                <c:formatCode>General</c:formatCode>
                <c:ptCount val="101"/>
                <c:pt idx="0">
                  <c:v>10</c:v>
                </c:pt>
                <c:pt idx="1">
                  <c:v>11.220184543019601</c:v>
                </c:pt>
                <c:pt idx="2">
                  <c:v>12.589254117941699</c:v>
                </c:pt>
                <c:pt idx="3">
                  <c:v>14.125375446227499</c:v>
                </c:pt>
                <c:pt idx="4">
                  <c:v>15.848931924611099</c:v>
                </c:pt>
                <c:pt idx="5">
                  <c:v>17.7827941003892</c:v>
                </c:pt>
                <c:pt idx="6">
                  <c:v>19.952623149688801</c:v>
                </c:pt>
                <c:pt idx="7">
                  <c:v>22.387211385683401</c:v>
                </c:pt>
                <c:pt idx="8">
                  <c:v>25.118864315095799</c:v>
                </c:pt>
                <c:pt idx="9">
                  <c:v>28.183829312644502</c:v>
                </c:pt>
                <c:pt idx="10">
                  <c:v>31.6227766016838</c:v>
                </c:pt>
                <c:pt idx="11">
                  <c:v>35.481338923357498</c:v>
                </c:pt>
                <c:pt idx="12">
                  <c:v>39.810717055349699</c:v>
                </c:pt>
                <c:pt idx="13">
                  <c:v>44.668359215096302</c:v>
                </c:pt>
                <c:pt idx="14">
                  <c:v>50.118723362727202</c:v>
                </c:pt>
                <c:pt idx="15">
                  <c:v>56.234132519034901</c:v>
                </c:pt>
                <c:pt idx="16">
                  <c:v>63.0957344480193</c:v>
                </c:pt>
                <c:pt idx="17">
                  <c:v>70.794578438413794</c:v>
                </c:pt>
                <c:pt idx="18">
                  <c:v>79.432823472428197</c:v>
                </c:pt>
                <c:pt idx="19">
                  <c:v>89.125093813374605</c:v>
                </c:pt>
                <c:pt idx="20">
                  <c:v>100</c:v>
                </c:pt>
                <c:pt idx="21">
                  <c:v>112.201845430196</c:v>
                </c:pt>
                <c:pt idx="22">
                  <c:v>125.89254117941699</c:v>
                </c:pt>
                <c:pt idx="23">
                  <c:v>141.253754462275</c:v>
                </c:pt>
                <c:pt idx="24">
                  <c:v>158.48931924611099</c:v>
                </c:pt>
                <c:pt idx="25">
                  <c:v>177.82794100389199</c:v>
                </c:pt>
                <c:pt idx="26">
                  <c:v>199.52623149688799</c:v>
                </c:pt>
                <c:pt idx="27">
                  <c:v>223.87211385683401</c:v>
                </c:pt>
                <c:pt idx="28">
                  <c:v>251.188643150958</c:v>
                </c:pt>
                <c:pt idx="29">
                  <c:v>281.83829312644599</c:v>
                </c:pt>
                <c:pt idx="30">
                  <c:v>316.22776601683802</c:v>
                </c:pt>
                <c:pt idx="31">
                  <c:v>354.81338923357498</c:v>
                </c:pt>
                <c:pt idx="32">
                  <c:v>398.10717055349699</c:v>
                </c:pt>
                <c:pt idx="33">
                  <c:v>446.68359215096302</c:v>
                </c:pt>
                <c:pt idx="34">
                  <c:v>501.18723362727201</c:v>
                </c:pt>
                <c:pt idx="35">
                  <c:v>562.34132519034904</c:v>
                </c:pt>
                <c:pt idx="36">
                  <c:v>630.957344480193</c:v>
                </c:pt>
                <c:pt idx="37">
                  <c:v>707.94578438413805</c:v>
                </c:pt>
                <c:pt idx="38">
                  <c:v>794.32823472428197</c:v>
                </c:pt>
                <c:pt idx="39">
                  <c:v>891.25093813374599</c:v>
                </c:pt>
                <c:pt idx="40">
                  <c:v>1000</c:v>
                </c:pt>
                <c:pt idx="41">
                  <c:v>1122.01845430196</c:v>
                </c:pt>
                <c:pt idx="42">
                  <c:v>1258.92541179417</c:v>
                </c:pt>
                <c:pt idx="43">
                  <c:v>1412.5375446227499</c:v>
                </c:pt>
                <c:pt idx="44">
                  <c:v>1584.8931924611099</c:v>
                </c:pt>
                <c:pt idx="45">
                  <c:v>1778.2794100389201</c:v>
                </c:pt>
                <c:pt idx="46">
                  <c:v>1995.26231496888</c:v>
                </c:pt>
                <c:pt idx="47">
                  <c:v>2238.7211385683399</c:v>
                </c:pt>
                <c:pt idx="48">
                  <c:v>2511.8864315095798</c:v>
                </c:pt>
                <c:pt idx="49">
                  <c:v>2818.3829312644598</c:v>
                </c:pt>
                <c:pt idx="50">
                  <c:v>3162.27766016838</c:v>
                </c:pt>
                <c:pt idx="51">
                  <c:v>3548.1338923357598</c:v>
                </c:pt>
                <c:pt idx="52">
                  <c:v>3981.0717055349701</c:v>
                </c:pt>
                <c:pt idx="53">
                  <c:v>4466.8359215096298</c:v>
                </c:pt>
                <c:pt idx="54">
                  <c:v>5011.8723362727296</c:v>
                </c:pt>
                <c:pt idx="55">
                  <c:v>5623.4132519034902</c:v>
                </c:pt>
                <c:pt idx="56">
                  <c:v>6309.5734448019402</c:v>
                </c:pt>
                <c:pt idx="57">
                  <c:v>7079.4578438413801</c:v>
                </c:pt>
                <c:pt idx="58">
                  <c:v>7943.2823472428199</c:v>
                </c:pt>
                <c:pt idx="59">
                  <c:v>8912.5093813374606</c:v>
                </c:pt>
                <c:pt idx="60">
                  <c:v>10000</c:v>
                </c:pt>
                <c:pt idx="61">
                  <c:v>11220.184543019601</c:v>
                </c:pt>
                <c:pt idx="62">
                  <c:v>12589.2541179417</c:v>
                </c:pt>
                <c:pt idx="63">
                  <c:v>14125.375446227599</c:v>
                </c:pt>
                <c:pt idx="64">
                  <c:v>15848.931924611101</c:v>
                </c:pt>
                <c:pt idx="65">
                  <c:v>17782.794100389201</c:v>
                </c:pt>
                <c:pt idx="66">
                  <c:v>19952.623149688799</c:v>
                </c:pt>
                <c:pt idx="67">
                  <c:v>22387.2113856834</c:v>
                </c:pt>
                <c:pt idx="68">
                  <c:v>25118.864315095801</c:v>
                </c:pt>
                <c:pt idx="69">
                  <c:v>28183.829312644601</c:v>
                </c:pt>
                <c:pt idx="70">
                  <c:v>31622.7766016838</c:v>
                </c:pt>
                <c:pt idx="71">
                  <c:v>35481.3389233575</c:v>
                </c:pt>
                <c:pt idx="72">
                  <c:v>39810.717055349698</c:v>
                </c:pt>
                <c:pt idx="73">
                  <c:v>44668.359215096301</c:v>
                </c:pt>
                <c:pt idx="74">
                  <c:v>50118.7233627272</c:v>
                </c:pt>
                <c:pt idx="75">
                  <c:v>56234.132519034902</c:v>
                </c:pt>
                <c:pt idx="76">
                  <c:v>63095.734448019401</c:v>
                </c:pt>
                <c:pt idx="77">
                  <c:v>70794.578438413897</c:v>
                </c:pt>
                <c:pt idx="78">
                  <c:v>79432.823472428194</c:v>
                </c:pt>
                <c:pt idx="79">
                  <c:v>89125.093813374595</c:v>
                </c:pt>
                <c:pt idx="80">
                  <c:v>100000</c:v>
                </c:pt>
                <c:pt idx="81">
                  <c:v>112201.845430196</c:v>
                </c:pt>
                <c:pt idx="82">
                  <c:v>125892.54117941701</c:v>
                </c:pt>
                <c:pt idx="83">
                  <c:v>141253.754462276</c:v>
                </c:pt>
                <c:pt idx="84">
                  <c:v>158489.31924611199</c:v>
                </c:pt>
                <c:pt idx="85">
                  <c:v>177827.94100389199</c:v>
                </c:pt>
                <c:pt idx="86">
                  <c:v>199526.23149688801</c:v>
                </c:pt>
                <c:pt idx="87">
                  <c:v>223872.11385683401</c:v>
                </c:pt>
                <c:pt idx="88">
                  <c:v>251188.643150958</c:v>
                </c:pt>
                <c:pt idx="89">
                  <c:v>281838.29312644497</c:v>
                </c:pt>
                <c:pt idx="90">
                  <c:v>316227.76601683802</c:v>
                </c:pt>
                <c:pt idx="91">
                  <c:v>354813.38923357503</c:v>
                </c:pt>
                <c:pt idx="92">
                  <c:v>398107.17055349803</c:v>
                </c:pt>
                <c:pt idx="93">
                  <c:v>446683.59215096303</c:v>
                </c:pt>
                <c:pt idx="94">
                  <c:v>501187.233627273</c:v>
                </c:pt>
                <c:pt idx="95">
                  <c:v>562341.32519034902</c:v>
                </c:pt>
                <c:pt idx="96">
                  <c:v>630957.34448019497</c:v>
                </c:pt>
                <c:pt idx="97">
                  <c:v>707945.78438413795</c:v>
                </c:pt>
                <c:pt idx="98">
                  <c:v>794328.23472428299</c:v>
                </c:pt>
                <c:pt idx="99">
                  <c:v>891250.93813374499</c:v>
                </c:pt>
                <c:pt idx="100">
                  <c:v>1000000</c:v>
                </c:pt>
              </c:numCache>
            </c:numRef>
          </c:xVal>
          <c:yVal>
            <c:numRef>
              <c:f>Sheet1!$E$2:$E$102</c:f>
              <c:numCache>
                <c:formatCode>General</c:formatCode>
                <c:ptCount val="101"/>
                <c:pt idx="0">
                  <c:v>89.643603064415558</c:v>
                </c:pt>
                <c:pt idx="1">
                  <c:v>89.60011695146909</c:v>
                </c:pt>
                <c:pt idx="2">
                  <c:v>89.551325097486426</c:v>
                </c:pt>
                <c:pt idx="3">
                  <c:v>89.496580255641362</c:v>
                </c:pt>
                <c:pt idx="4">
                  <c:v>89.43515626553949</c:v>
                </c:pt>
                <c:pt idx="5">
                  <c:v>89.36623845007999</c:v>
                </c:pt>
                <c:pt idx="6">
                  <c:v>89.288912851183511</c:v>
                </c:pt>
                <c:pt idx="7">
                  <c:v>89.202154167090555</c:v>
                </c:pt>
                <c:pt idx="8">
                  <c:v>89.104812238978212</c:v>
                </c:pt>
                <c:pt idx="9">
                  <c:v>88.99559691862062</c:v>
                </c:pt>
                <c:pt idx="10">
                  <c:v>88.873061131873442</c:v>
                </c:pt>
                <c:pt idx="11">
                  <c:v>88.735581935229703</c:v>
                </c:pt>
                <c:pt idx="12">
                  <c:v>88.581339345104439</c:v>
                </c:pt>
                <c:pt idx="13">
                  <c:v>88.408292702691895</c:v>
                </c:pt>
                <c:pt idx="14">
                  <c:v>88.214154322483793</c:v>
                </c:pt>
                <c:pt idx="15">
                  <c:v>87.996360161773055</c:v>
                </c:pt>
                <c:pt idx="16">
                  <c:v>87.752037244502446</c:v>
                </c:pt>
                <c:pt idx="17">
                  <c:v>87.477967579721778</c:v>
                </c:pt>
                <c:pt idx="18">
                  <c:v>87.170548338560877</c:v>
                </c:pt>
                <c:pt idx="19">
                  <c:v>86.825748102271717</c:v>
                </c:pt>
                <c:pt idx="20">
                  <c:v>86.439059079218467</c:v>
                </c:pt>
                <c:pt idx="21">
                  <c:v>86.005445326860709</c:v>
                </c:pt>
                <c:pt idx="22">
                  <c:v>85.519287228175628</c:v>
                </c:pt>
                <c:pt idx="23">
                  <c:v>84.974322790824843</c:v>
                </c:pt>
                <c:pt idx="24">
                  <c:v>84.36358680239745</c:v>
                </c:pt>
                <c:pt idx="25">
                  <c:v>83.679349539387957</c:v>
                </c:pt>
                <c:pt idx="26">
                  <c:v>82.913057659159179</c:v>
                </c:pt>
                <c:pt idx="27">
                  <c:v>82.055281186209257</c:v>
                </c:pt>
                <c:pt idx="28">
                  <c:v>81.095672232596513</c:v>
                </c:pt>
                <c:pt idx="29">
                  <c:v>80.022943366856921</c:v>
                </c:pt>
                <c:pt idx="30">
                  <c:v>78.824876447707055</c:v>
                </c:pt>
                <c:pt idx="31">
                  <c:v>77.488376290074001</c:v>
                </c:pt>
                <c:pt idx="32">
                  <c:v>75.999587619557616</c:v>
                </c:pt>
                <c:pt idx="33">
                  <c:v>74.34409803378152</c:v>
                </c:pt>
                <c:pt idx="34">
                  <c:v>72.507253338554122</c:v>
                </c:pt>
                <c:pt idx="35">
                  <c:v>70.474613240473332</c:v>
                </c:pt>
                <c:pt idx="36">
                  <c:v>68.232572693855772</c:v>
                </c:pt>
                <c:pt idx="37">
                  <c:v>65.769164064833959</c:v>
                </c:pt>
                <c:pt idx="38">
                  <c:v>63.075033994799902</c:v>
                </c:pt>
                <c:pt idx="39">
                  <c:v>60.144553305903713</c:v>
                </c:pt>
                <c:pt idx="40">
                  <c:v>56.976968173672994</c:v>
                </c:pt>
                <c:pt idx="41">
                  <c:v>53.577441752621759</c:v>
                </c:pt>
                <c:pt idx="42">
                  <c:v>49.957782088687694</c:v>
                </c:pt>
                <c:pt idx="43">
                  <c:v>46.136628188605883</c:v>
                </c:pt>
                <c:pt idx="44">
                  <c:v>42.138898329665849</c:v>
                </c:pt>
                <c:pt idx="45">
                  <c:v>37.994409613881757</c:v>
                </c:pt>
                <c:pt idx="46">
                  <c:v>33.735745677362083</c:v>
                </c:pt>
                <c:pt idx="47">
                  <c:v>29.395636984256189</c:v>
                </c:pt>
                <c:pt idx="48">
                  <c:v>25.004260345561658</c:v>
                </c:pt>
                <c:pt idx="49">
                  <c:v>20.586905211184607</c:v>
                </c:pt>
                <c:pt idx="50">
                  <c:v>16.162377817900776</c:v>
                </c:pt>
                <c:pt idx="51">
                  <c:v>11.742353345179758</c:v>
                </c:pt>
                <c:pt idx="52">
                  <c:v>7.3317027278727886</c:v>
                </c:pt>
                <c:pt idx="53">
                  <c:v>2.9296716278403112</c:v>
                </c:pt>
                <c:pt idx="54">
                  <c:v>-1.4682984509148167</c:v>
                </c:pt>
                <c:pt idx="55">
                  <c:v>-5.8683484915085096</c:v>
                </c:pt>
                <c:pt idx="56">
                  <c:v>-10.275821928194421</c:v>
                </c:pt>
                <c:pt idx="57">
                  <c:v>-14.692963809764542</c:v>
                </c:pt>
                <c:pt idx="58">
                  <c:v>-19.116939414338255</c:v>
                </c:pt>
                <c:pt idx="59">
                  <c:v>-23.538416121393738</c:v>
                </c:pt>
                <c:pt idx="60">
                  <c:v>-27.940934236648857</c:v>
                </c:pt>
                <c:pt idx="61">
                  <c:v>-32.301225496810829</c:v>
                </c:pt>
                <c:pt idx="62">
                  <c:v>-36.590508049754774</c:v>
                </c:pt>
                <c:pt idx="63">
                  <c:v>-40.776609446354151</c:v>
                </c:pt>
                <c:pt idx="64">
                  <c:v>-44.826593429498651</c:v>
                </c:pt>
                <c:pt idx="65">
                  <c:v>-48.709456052809976</c:v>
                </c:pt>
                <c:pt idx="66">
                  <c:v>-52.398457831162752</c:v>
                </c:pt>
                <c:pt idx="67">
                  <c:v>-55.872771931352311</c:v>
                </c:pt>
                <c:pt idx="68">
                  <c:v>-59.118308373462263</c:v>
                </c:pt>
                <c:pt idx="69">
                  <c:v>-62.127754974911916</c:v>
                </c:pt>
                <c:pt idx="70">
                  <c:v>-64.900004354847084</c:v>
                </c:pt>
                <c:pt idx="71">
                  <c:v>-67.439191842572413</c:v>
                </c:pt>
                <c:pt idx="72">
                  <c:v>-69.753561033463129</c:v>
                </c:pt>
                <c:pt idx="73">
                  <c:v>-71.854327169475212</c:v>
                </c:pt>
                <c:pt idx="74">
                  <c:v>-73.7546492606578</c:v>
                </c:pt>
                <c:pt idx="75">
                  <c:v>-75.468767761827991</c:v>
                </c:pt>
                <c:pt idx="76">
                  <c:v>-77.011324047843146</c:v>
                </c:pt>
                <c:pt idx="77">
                  <c:v>-78.396852177260442</c:v>
                </c:pt>
                <c:pt idx="78">
                  <c:v>-79.639420009724674</c:v>
                </c:pt>
                <c:pt idx="79">
                  <c:v>-80.752391972405277</c:v>
                </c:pt>
                <c:pt idx="80">
                  <c:v>-81.748286252918163</c:v>
                </c:pt>
                <c:pt idx="81">
                  <c:v>-82.638702364924669</c:v>
                </c:pt>
                <c:pt idx="82">
                  <c:v>-83.434299205264281</c:v>
                </c:pt>
                <c:pt idx="83">
                  <c:v>-84.144807924946264</c:v>
                </c:pt>
                <c:pt idx="84">
                  <c:v>-84.779067687983584</c:v>
                </c:pt>
                <c:pt idx="85">
                  <c:v>-85.345075512018042</c:v>
                </c:pt>
                <c:pt idx="86">
                  <c:v>-85.850043860434766</c:v>
                </c:pt>
                <c:pt idx="87">
                  <c:v>-86.300461554835834</c:v>
                </c:pt>
                <c:pt idx="88">
                  <c:v>-86.702154996057246</c:v>
                </c:pt>
                <c:pt idx="89">
                  <c:v>-87.06034771999208</c:v>
                </c:pt>
                <c:pt idx="90">
                  <c:v>-87.379717059299296</c:v>
                </c:pt>
                <c:pt idx="91">
                  <c:v>-87.664447206748079</c:v>
                </c:pt>
                <c:pt idx="92">
                  <c:v>-87.918278338270554</c:v>
                </c:pt>
                <c:pt idx="93">
                  <c:v>-88.14455169843896</c:v>
                </c:pt>
                <c:pt idx="94">
                  <c:v>-88.346250711391249</c:v>
                </c:pt>
                <c:pt idx="95">
                  <c:v>-88.526038281072715</c:v>
                </c:pt>
                <c:pt idx="96">
                  <c:v>-88.686290503987323</c:v>
                </c:pt>
                <c:pt idx="97">
                  <c:v>-88.829127048546539</c:v>
                </c:pt>
                <c:pt idx="98">
                  <c:v>-88.956438466813381</c:v>
                </c:pt>
                <c:pt idx="99">
                  <c:v>-89.0699107035651</c:v>
                </c:pt>
                <c:pt idx="100">
                  <c:v>-89.171047058716596</c:v>
                </c:pt>
              </c:numCache>
            </c:numRef>
          </c:yVal>
          <c:smooth val="1"/>
        </c:ser>
        <c:dLbls/>
        <c:axId val="101033088"/>
        <c:axId val="101034624"/>
      </c:scatterChart>
      <c:valAx>
        <c:axId val="101033088"/>
        <c:scaling>
          <c:logBase val="10"/>
          <c:orientation val="minMax"/>
        </c:scaling>
        <c:axPos val="b"/>
        <c:numFmt formatCode="General" sourceLinked="1"/>
        <c:tickLblPos val="nextTo"/>
        <c:crossAx val="101034624"/>
        <c:crosses val="autoZero"/>
        <c:crossBetween val="midCat"/>
      </c:valAx>
      <c:valAx>
        <c:axId val="101034624"/>
        <c:scaling>
          <c:orientation val="minMax"/>
        </c:scaling>
        <c:axPos val="l"/>
        <c:majorGridlines/>
        <c:numFmt formatCode="General" sourceLinked="1"/>
        <c:tickLblPos val="nextTo"/>
        <c:crossAx val="10103308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Sheet5!$D$1</c:f>
              <c:strCache>
                <c:ptCount val="1"/>
                <c:pt idx="0">
                  <c:v>b(dB)</c:v>
                </c:pt>
              </c:strCache>
            </c:strRef>
          </c:tx>
          <c:marker>
            <c:symbol val="none"/>
          </c:marker>
          <c:xVal>
            <c:numRef>
              <c:f>Sheet5!$A$2:$A$102</c:f>
              <c:numCache>
                <c:formatCode>General</c:formatCode>
                <c:ptCount val="101"/>
                <c:pt idx="0">
                  <c:v>10</c:v>
                </c:pt>
                <c:pt idx="1">
                  <c:v>11.220184543019601</c:v>
                </c:pt>
                <c:pt idx="2">
                  <c:v>12.589254117941699</c:v>
                </c:pt>
                <c:pt idx="3">
                  <c:v>14.125375446227499</c:v>
                </c:pt>
                <c:pt idx="4">
                  <c:v>15.848931924611099</c:v>
                </c:pt>
                <c:pt idx="5">
                  <c:v>17.7827941003892</c:v>
                </c:pt>
                <c:pt idx="6">
                  <c:v>19.952623149688801</c:v>
                </c:pt>
                <c:pt idx="7">
                  <c:v>22.387211385683401</c:v>
                </c:pt>
                <c:pt idx="8">
                  <c:v>25.118864315095799</c:v>
                </c:pt>
                <c:pt idx="9">
                  <c:v>28.183829312644502</c:v>
                </c:pt>
                <c:pt idx="10">
                  <c:v>31.6227766016838</c:v>
                </c:pt>
                <c:pt idx="11">
                  <c:v>35.481338923357498</c:v>
                </c:pt>
                <c:pt idx="12">
                  <c:v>39.810717055349699</c:v>
                </c:pt>
                <c:pt idx="13">
                  <c:v>44.668359215096302</c:v>
                </c:pt>
                <c:pt idx="14">
                  <c:v>50.118723362727202</c:v>
                </c:pt>
                <c:pt idx="15">
                  <c:v>56.234132519034901</c:v>
                </c:pt>
                <c:pt idx="16">
                  <c:v>63.0957344480193</c:v>
                </c:pt>
                <c:pt idx="17">
                  <c:v>70.794578438413794</c:v>
                </c:pt>
                <c:pt idx="18">
                  <c:v>79.432823472428197</c:v>
                </c:pt>
                <c:pt idx="19">
                  <c:v>89.125093813374605</c:v>
                </c:pt>
                <c:pt idx="20">
                  <c:v>100</c:v>
                </c:pt>
                <c:pt idx="21">
                  <c:v>112.201845430196</c:v>
                </c:pt>
                <c:pt idx="22">
                  <c:v>125.89254117941699</c:v>
                </c:pt>
                <c:pt idx="23">
                  <c:v>141.253754462275</c:v>
                </c:pt>
                <c:pt idx="24">
                  <c:v>158.48931924611099</c:v>
                </c:pt>
                <c:pt idx="25">
                  <c:v>177.82794100389199</c:v>
                </c:pt>
                <c:pt idx="26">
                  <c:v>199.52623149688799</c:v>
                </c:pt>
                <c:pt idx="27">
                  <c:v>223.87211385683401</c:v>
                </c:pt>
                <c:pt idx="28">
                  <c:v>251.188643150958</c:v>
                </c:pt>
                <c:pt idx="29">
                  <c:v>281.83829312644599</c:v>
                </c:pt>
                <c:pt idx="30">
                  <c:v>316.22776601683802</c:v>
                </c:pt>
                <c:pt idx="31">
                  <c:v>354.81338923357498</c:v>
                </c:pt>
                <c:pt idx="32">
                  <c:v>398.10717055349699</c:v>
                </c:pt>
                <c:pt idx="33">
                  <c:v>446.68359215096302</c:v>
                </c:pt>
                <c:pt idx="34">
                  <c:v>501.18723362727201</c:v>
                </c:pt>
                <c:pt idx="35">
                  <c:v>562.34132519034904</c:v>
                </c:pt>
                <c:pt idx="36">
                  <c:v>630.957344480193</c:v>
                </c:pt>
                <c:pt idx="37">
                  <c:v>707.94578438413805</c:v>
                </c:pt>
                <c:pt idx="38">
                  <c:v>794.32823472428197</c:v>
                </c:pt>
                <c:pt idx="39">
                  <c:v>891.25093813374599</c:v>
                </c:pt>
                <c:pt idx="40">
                  <c:v>1000</c:v>
                </c:pt>
                <c:pt idx="41">
                  <c:v>1122.01845430196</c:v>
                </c:pt>
                <c:pt idx="42">
                  <c:v>1258.92541179417</c:v>
                </c:pt>
                <c:pt idx="43">
                  <c:v>1412.5375446227499</c:v>
                </c:pt>
                <c:pt idx="44">
                  <c:v>1584.8931924611099</c:v>
                </c:pt>
                <c:pt idx="45">
                  <c:v>1778.2794100389201</c:v>
                </c:pt>
                <c:pt idx="46">
                  <c:v>1995.26231496888</c:v>
                </c:pt>
                <c:pt idx="47">
                  <c:v>2238.7211385683399</c:v>
                </c:pt>
                <c:pt idx="48">
                  <c:v>2511.8864315095798</c:v>
                </c:pt>
                <c:pt idx="49">
                  <c:v>2818.3829312644598</c:v>
                </c:pt>
                <c:pt idx="50">
                  <c:v>3162.27766016838</c:v>
                </c:pt>
                <c:pt idx="51">
                  <c:v>3548.1338923357598</c:v>
                </c:pt>
                <c:pt idx="52">
                  <c:v>3981.0717055349701</c:v>
                </c:pt>
                <c:pt idx="53">
                  <c:v>4466.8359215096298</c:v>
                </c:pt>
                <c:pt idx="54">
                  <c:v>5011.8723362727296</c:v>
                </c:pt>
                <c:pt idx="55">
                  <c:v>5623.4132519034902</c:v>
                </c:pt>
                <c:pt idx="56">
                  <c:v>6309.5734448019402</c:v>
                </c:pt>
                <c:pt idx="57">
                  <c:v>7079.4578438413801</c:v>
                </c:pt>
                <c:pt idx="58">
                  <c:v>7943.2823472428199</c:v>
                </c:pt>
                <c:pt idx="59">
                  <c:v>8912.5093813374606</c:v>
                </c:pt>
                <c:pt idx="60">
                  <c:v>10000</c:v>
                </c:pt>
                <c:pt idx="61">
                  <c:v>11220.184543019601</c:v>
                </c:pt>
                <c:pt idx="62">
                  <c:v>12589.2541179417</c:v>
                </c:pt>
                <c:pt idx="63">
                  <c:v>14125.375446227599</c:v>
                </c:pt>
                <c:pt idx="64">
                  <c:v>15848.931924611101</c:v>
                </c:pt>
                <c:pt idx="65">
                  <c:v>17782.794100389201</c:v>
                </c:pt>
                <c:pt idx="66">
                  <c:v>19952.623149688799</c:v>
                </c:pt>
                <c:pt idx="67">
                  <c:v>22387.2113856834</c:v>
                </c:pt>
                <c:pt idx="68">
                  <c:v>25118.864315095801</c:v>
                </c:pt>
                <c:pt idx="69">
                  <c:v>28183.829312644601</c:v>
                </c:pt>
                <c:pt idx="70">
                  <c:v>31622.7766016838</c:v>
                </c:pt>
                <c:pt idx="71">
                  <c:v>35481.3389233575</c:v>
                </c:pt>
                <c:pt idx="72">
                  <c:v>39810.717055349698</c:v>
                </c:pt>
                <c:pt idx="73">
                  <c:v>44668.359215096301</c:v>
                </c:pt>
                <c:pt idx="74">
                  <c:v>50118.7233627272</c:v>
                </c:pt>
                <c:pt idx="75">
                  <c:v>56234.132519034902</c:v>
                </c:pt>
                <c:pt idx="76">
                  <c:v>63095.734448019401</c:v>
                </c:pt>
                <c:pt idx="77">
                  <c:v>70794.578438413897</c:v>
                </c:pt>
                <c:pt idx="78">
                  <c:v>79432.823472428194</c:v>
                </c:pt>
                <c:pt idx="79">
                  <c:v>89125.093813374595</c:v>
                </c:pt>
                <c:pt idx="80">
                  <c:v>100000</c:v>
                </c:pt>
                <c:pt idx="81">
                  <c:v>112201.845430196</c:v>
                </c:pt>
                <c:pt idx="82">
                  <c:v>125892.54117941701</c:v>
                </c:pt>
                <c:pt idx="83">
                  <c:v>141253.754462276</c:v>
                </c:pt>
                <c:pt idx="84">
                  <c:v>158489.31924611199</c:v>
                </c:pt>
                <c:pt idx="85">
                  <c:v>177827.94100389199</c:v>
                </c:pt>
                <c:pt idx="86">
                  <c:v>199526.23149688801</c:v>
                </c:pt>
                <c:pt idx="87">
                  <c:v>223872.11385683401</c:v>
                </c:pt>
                <c:pt idx="88">
                  <c:v>251188.643150958</c:v>
                </c:pt>
                <c:pt idx="89">
                  <c:v>281838.29312644497</c:v>
                </c:pt>
                <c:pt idx="90">
                  <c:v>316227.76601683802</c:v>
                </c:pt>
                <c:pt idx="91">
                  <c:v>354813.38923357503</c:v>
                </c:pt>
                <c:pt idx="92">
                  <c:v>398107.17055349803</c:v>
                </c:pt>
                <c:pt idx="93">
                  <c:v>446683.59215096303</c:v>
                </c:pt>
                <c:pt idx="94">
                  <c:v>501187.233627273</c:v>
                </c:pt>
                <c:pt idx="95">
                  <c:v>562341.32519034902</c:v>
                </c:pt>
                <c:pt idx="96">
                  <c:v>630957.34448019497</c:v>
                </c:pt>
                <c:pt idx="97">
                  <c:v>707945.78438413795</c:v>
                </c:pt>
                <c:pt idx="98">
                  <c:v>794328.23472428299</c:v>
                </c:pt>
                <c:pt idx="99">
                  <c:v>891250.93813374499</c:v>
                </c:pt>
                <c:pt idx="100">
                  <c:v>1000000</c:v>
                </c:pt>
              </c:numCache>
            </c:numRef>
          </c:xVal>
          <c:yVal>
            <c:numRef>
              <c:f>Sheet5!$D$2:$D$102</c:f>
              <c:numCache>
                <c:formatCode>General</c:formatCode>
                <c:ptCount val="101"/>
                <c:pt idx="0">
                  <c:v>-53.666254531702371</c:v>
                </c:pt>
                <c:pt idx="1">
                  <c:v>-52.666288371712497</c:v>
                </c:pt>
                <c:pt idx="2">
                  <c:v>-51.666330973401557</c:v>
                </c:pt>
                <c:pt idx="3">
                  <c:v>-50.666384605180532</c:v>
                </c:pt>
                <c:pt idx="4">
                  <c:v>-49.666452122686692</c:v>
                </c:pt>
                <c:pt idx="5">
                  <c:v>-48.666537120759358</c:v>
                </c:pt>
                <c:pt idx="6">
                  <c:v>-47.666644124724201</c:v>
                </c:pt>
                <c:pt idx="7">
                  <c:v>-46.666778831139091</c:v>
                </c:pt>
                <c:pt idx="8">
                  <c:v>-45.666948410769557</c:v>
                </c:pt>
                <c:pt idx="9">
                  <c:v>-44.66716188984514</c:v>
                </c:pt>
                <c:pt idx="10">
                  <c:v>-43.66743062976721</c:v>
                </c:pt>
                <c:pt idx="11">
                  <c:v>-42.667768930605561</c:v>
                </c:pt>
                <c:pt idx="12">
                  <c:v>-41.668194790190036</c:v>
                </c:pt>
                <c:pt idx="13">
                  <c:v>-40.668730858696421</c:v>
                </c:pt>
                <c:pt idx="14">
                  <c:v>-39.669405638729842</c:v>
                </c:pt>
                <c:pt idx="15">
                  <c:v>-38.670254993497913</c:v>
                </c:pt>
                <c:pt idx="16">
                  <c:v>-37.671324041305553</c:v>
                </c:pt>
                <c:pt idx="17">
                  <c:v>-36.672669533965035</c:v>
                </c:pt>
                <c:pt idx="18">
                  <c:v>-35.674362840569387</c:v>
                </c:pt>
                <c:pt idx="19">
                  <c:v>-34.676493687294155</c:v>
                </c:pt>
                <c:pt idx="20">
                  <c:v>-33.67917483939096</c:v>
                </c:pt>
                <c:pt idx="21">
                  <c:v>-32.682547954211259</c:v>
                </c:pt>
                <c:pt idx="22">
                  <c:v>-31.686790884678292</c:v>
                </c:pt>
                <c:pt idx="23">
                  <c:v>-30.692126771388999</c:v>
                </c:pt>
                <c:pt idx="24">
                  <c:v>-29.698835327890613</c:v>
                </c:pt>
                <c:pt idx="25">
                  <c:v>-28.707266795459823</c:v>
                </c:pt>
                <c:pt idx="26">
                  <c:v>-27.71785911606468</c:v>
                </c:pt>
                <c:pt idx="27">
                  <c:v>-26.731158935913637</c:v>
                </c:pt>
                <c:pt idx="28">
                  <c:v>-25.747847091180379</c:v>
                </c:pt>
                <c:pt idx="29">
                  <c:v>-24.768769216229366</c:v>
                </c:pt>
                <c:pt idx="30">
                  <c:v>-23.794972012889669</c:v>
                </c:pt>
                <c:pt idx="31">
                  <c:v>-22.827745468143963</c:v>
                </c:pt>
                <c:pt idx="32">
                  <c:v>-21.868670825373371</c:v>
                </c:pt>
                <c:pt idx="33">
                  <c:v>-20.919673296208607</c:v>
                </c:pt>
                <c:pt idx="34">
                  <c:v>-19.983077226588296</c:v>
                </c:pt>
                <c:pt idx="35">
                  <c:v>-19.061659593770322</c:v>
                </c:pt>
                <c:pt idx="36">
                  <c:v>-18.158695270068225</c:v>
                </c:pt>
                <c:pt idx="37">
                  <c:v>-17.277984567824706</c:v>
                </c:pt>
                <c:pt idx="38">
                  <c:v>-16.42385060624952</c:v>
                </c:pt>
                <c:pt idx="39">
                  <c:v>-15.60109189609447</c:v>
                </c:pt>
                <c:pt idx="40">
                  <c:v>-14.814875629767219</c:v>
                </c:pt>
                <c:pt idx="41">
                  <c:v>-14.070561253065323</c:v>
                </c:pt>
                <c:pt idx="42">
                  <c:v>-13.373453491583675</c:v>
                </c:pt>
                <c:pt idx="43">
                  <c:v>-12.728499286844395</c:v>
                </c:pt>
                <c:pt idx="44">
                  <c:v>-12.139961681739475</c:v>
                </c:pt>
                <c:pt idx="45">
                  <c:v>-11.611120148107183</c:v>
                </c:pt>
                <c:pt idx="46">
                  <c:v>-11.14405397007161</c:v>
                </c:pt>
                <c:pt idx="47">
                  <c:v>-10.739557404446096</c:v>
                </c:pt>
                <c:pt idx="48">
                  <c:v>-10.39721206205474</c:v>
                </c:pt>
                <c:pt idx="49">
                  <c:v>-10.115609753125558</c:v>
                </c:pt>
                <c:pt idx="50">
                  <c:v>-9.892688662680829</c:v>
                </c:pt>
                <c:pt idx="51">
                  <c:v>-9.7261267905447806</c:v>
                </c:pt>
                <c:pt idx="52">
                  <c:v>-9.6137329752881353</c:v>
                </c:pt>
                <c:pt idx="53">
                  <c:v>-9.5537847789875627</c:v>
                </c:pt>
                <c:pt idx="54">
                  <c:v>-9.5452775261883378</c:v>
                </c:pt>
                <c:pt idx="55">
                  <c:v>-9.5880636209174419</c:v>
                </c:pt>
                <c:pt idx="56">
                  <c:v>-9.6828726645373937</c:v>
                </c:pt>
                <c:pt idx="57">
                  <c:v>-9.8312111432483213</c:v>
                </c:pt>
                <c:pt idx="58">
                  <c:v>-10.03514817133869</c:v>
                </c:pt>
                <c:pt idx="59">
                  <c:v>-10.297003945664523</c:v>
                </c:pt>
                <c:pt idx="60">
                  <c:v>-10.61897143420005</c:v>
                </c:pt>
                <c:pt idx="61">
                  <c:v>-11.002717356238678</c:v>
                </c:pt>
                <c:pt idx="62">
                  <c:v>-11.449020270253241</c:v>
                </c:pt>
                <c:pt idx="63">
                  <c:v>-11.957504720395312</c:v>
                </c:pt>
                <c:pt idx="64">
                  <c:v>-12.526516471483999</c:v>
                </c:pt>
                <c:pt idx="65">
                  <c:v>-13.153156437416531</c:v>
                </c:pt>
                <c:pt idx="66">
                  <c:v>-13.83345805516467</c:v>
                </c:pt>
                <c:pt idx="67">
                  <c:v>-14.562665594477842</c:v>
                </c:pt>
                <c:pt idx="68">
                  <c:v>-15.335557589034325</c:v>
                </c:pt>
                <c:pt idx="69">
                  <c:v>-16.146762144736865</c:v>
                </c:pt>
                <c:pt idx="70">
                  <c:v>-16.991025039956337</c:v>
                </c:pt>
                <c:pt idx="71">
                  <c:v>-17.863410146377333</c:v>
                </c:pt>
                <c:pt idx="72">
                  <c:v>-18.759428495952132</c:v>
                </c:pt>
                <c:pt idx="73">
                  <c:v>-19.675103888831302</c:v>
                </c:pt>
                <c:pt idx="74">
                  <c:v>-20.606988727750782</c:v>
                </c:pt>
                <c:pt idx="75">
                  <c:v>-21.552144983603199</c:v>
                </c:pt>
                <c:pt idx="76">
                  <c:v>-22.508103614841751</c:v>
                </c:pt>
                <c:pt idx="77">
                  <c:v>-23.472812941262827</c:v>
                </c:pt>
                <c:pt idx="78">
                  <c:v>-24.444583467017644</c:v>
                </c:pt>
                <c:pt idx="79">
                  <c:v>-25.422034021643221</c:v>
                </c:pt>
                <c:pt idx="80">
                  <c:v>-26.404042049180106</c:v>
                </c:pt>
                <c:pt idx="81">
                  <c:v>-27.389699424973735</c:v>
                </c:pt>
                <c:pt idx="82">
                  <c:v>-28.378274223832548</c:v>
                </c:pt>
                <c:pt idx="83">
                  <c:v>-29.369178282047478</c:v>
                </c:pt>
                <c:pt idx="84">
                  <c:v>-30.361940078078963</c:v>
                </c:pt>
                <c:pt idx="85">
                  <c:v>-31.356182312891537</c:v>
                </c:pt>
                <c:pt idx="86">
                  <c:v>-32.351603534854291</c:v>
                </c:pt>
                <c:pt idx="87">
                  <c:v>-33.347963180027186</c:v>
                </c:pt>
                <c:pt idx="88">
                  <c:v>-34.345069456405419</c:v>
                </c:pt>
                <c:pt idx="89">
                  <c:v>-35.342769571473525</c:v>
                </c:pt>
                <c:pt idx="90">
                  <c:v>-36.340941875105159</c:v>
                </c:pt>
                <c:pt idx="91">
                  <c:v>-37.339489558354096</c:v>
                </c:pt>
                <c:pt idx="92">
                  <c:v>-38.338335610098071</c:v>
                </c:pt>
                <c:pt idx="93">
                  <c:v>-39.337418786793435</c:v>
                </c:pt>
                <c:pt idx="94">
                  <c:v>-40.33669039583728</c:v>
                </c:pt>
                <c:pt idx="95">
                  <c:v>-41.336111730819269</c:v>
                </c:pt>
                <c:pt idx="96">
                  <c:v>-42.335652028148289</c:v>
                </c:pt>
                <c:pt idx="97">
                  <c:v>-43.335286840073124</c:v>
                </c:pt>
                <c:pt idx="98">
                  <c:v>-44.334996739882364</c:v>
                </c:pt>
                <c:pt idx="99">
                  <c:v>-45.334766291863318</c:v>
                </c:pt>
                <c:pt idx="100">
                  <c:v>-46.334583232136239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Sheet5!$H$4</c:f>
              <c:strCache>
                <c:ptCount val="1"/>
                <c:pt idx="0">
                  <c:v>bdb</c:v>
                </c:pt>
              </c:strCache>
            </c:strRef>
          </c:tx>
          <c:marker>
            <c:symbol val="none"/>
          </c:marker>
          <c:xVal>
            <c:numRef>
              <c:f>Sheet5!$G$5:$G$10</c:f>
              <c:numCache>
                <c:formatCode>General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5000</c:v>
                </c:pt>
                <c:pt idx="4">
                  <c:v>8000</c:v>
                </c:pt>
                <c:pt idx="5">
                  <c:v>15000</c:v>
                </c:pt>
              </c:numCache>
            </c:numRef>
          </c:xVal>
          <c:yVal>
            <c:numRef>
              <c:f>Sheet5!$H$5:$H$10</c:f>
              <c:numCache>
                <c:formatCode>General</c:formatCode>
                <c:ptCount val="6"/>
                <c:pt idx="0">
                  <c:v>-30</c:v>
                </c:pt>
                <c:pt idx="1">
                  <c:v>-20</c:v>
                </c:pt>
                <c:pt idx="2">
                  <c:v>-10</c:v>
                </c:pt>
                <c:pt idx="3">
                  <c:v>-9</c:v>
                </c:pt>
                <c:pt idx="4">
                  <c:v>-10</c:v>
                </c:pt>
                <c:pt idx="5">
                  <c:v>-30</c:v>
                </c:pt>
              </c:numCache>
            </c:numRef>
          </c:yVal>
          <c:smooth val="1"/>
        </c:ser>
        <c:dLbls/>
        <c:axId val="102675200"/>
        <c:axId val="102676736"/>
      </c:scatterChart>
      <c:valAx>
        <c:axId val="102675200"/>
        <c:scaling>
          <c:logBase val="10"/>
          <c:orientation val="minMax"/>
        </c:scaling>
        <c:axPos val="b"/>
        <c:numFmt formatCode="General" sourceLinked="1"/>
        <c:tickLblPos val="nextTo"/>
        <c:crossAx val="102676736"/>
        <c:crosses val="autoZero"/>
        <c:crossBetween val="midCat"/>
      </c:valAx>
      <c:valAx>
        <c:axId val="102676736"/>
        <c:scaling>
          <c:orientation val="minMax"/>
        </c:scaling>
        <c:axPos val="l"/>
        <c:majorGridlines/>
        <c:numFmt formatCode="General" sourceLinked="1"/>
        <c:tickLblPos val="nextTo"/>
        <c:crossAx val="10267520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Sheet5!$E$1</c:f>
              <c:strCache>
                <c:ptCount val="1"/>
                <c:pt idx="0">
                  <c:v>phase(deg)</c:v>
                </c:pt>
              </c:strCache>
            </c:strRef>
          </c:tx>
          <c:marker>
            <c:symbol val="none"/>
          </c:marker>
          <c:xVal>
            <c:numRef>
              <c:f>Sheet5!$A$2:$A$102</c:f>
              <c:numCache>
                <c:formatCode>General</c:formatCode>
                <c:ptCount val="101"/>
                <c:pt idx="0">
                  <c:v>10</c:v>
                </c:pt>
                <c:pt idx="1">
                  <c:v>11.220184543019601</c:v>
                </c:pt>
                <c:pt idx="2">
                  <c:v>12.589254117941699</c:v>
                </c:pt>
                <c:pt idx="3">
                  <c:v>14.125375446227499</c:v>
                </c:pt>
                <c:pt idx="4">
                  <c:v>15.848931924611099</c:v>
                </c:pt>
                <c:pt idx="5">
                  <c:v>17.7827941003892</c:v>
                </c:pt>
                <c:pt idx="6">
                  <c:v>19.952623149688801</c:v>
                </c:pt>
                <c:pt idx="7">
                  <c:v>22.387211385683401</c:v>
                </c:pt>
                <c:pt idx="8">
                  <c:v>25.118864315095799</c:v>
                </c:pt>
                <c:pt idx="9">
                  <c:v>28.183829312644502</c:v>
                </c:pt>
                <c:pt idx="10">
                  <c:v>31.6227766016838</c:v>
                </c:pt>
                <c:pt idx="11">
                  <c:v>35.481338923357498</c:v>
                </c:pt>
                <c:pt idx="12">
                  <c:v>39.810717055349699</c:v>
                </c:pt>
                <c:pt idx="13">
                  <c:v>44.668359215096302</c:v>
                </c:pt>
                <c:pt idx="14">
                  <c:v>50.118723362727202</c:v>
                </c:pt>
                <c:pt idx="15">
                  <c:v>56.234132519034901</c:v>
                </c:pt>
                <c:pt idx="16">
                  <c:v>63.0957344480193</c:v>
                </c:pt>
                <c:pt idx="17">
                  <c:v>70.794578438413794</c:v>
                </c:pt>
                <c:pt idx="18">
                  <c:v>79.432823472428197</c:v>
                </c:pt>
                <c:pt idx="19">
                  <c:v>89.125093813374605</c:v>
                </c:pt>
                <c:pt idx="20">
                  <c:v>100</c:v>
                </c:pt>
                <c:pt idx="21">
                  <c:v>112.201845430196</c:v>
                </c:pt>
                <c:pt idx="22">
                  <c:v>125.89254117941699</c:v>
                </c:pt>
                <c:pt idx="23">
                  <c:v>141.253754462275</c:v>
                </c:pt>
                <c:pt idx="24">
                  <c:v>158.48931924611099</c:v>
                </c:pt>
                <c:pt idx="25">
                  <c:v>177.82794100389199</c:v>
                </c:pt>
                <c:pt idx="26">
                  <c:v>199.52623149688799</c:v>
                </c:pt>
                <c:pt idx="27">
                  <c:v>223.87211385683401</c:v>
                </c:pt>
                <c:pt idx="28">
                  <c:v>251.188643150958</c:v>
                </c:pt>
                <c:pt idx="29">
                  <c:v>281.83829312644599</c:v>
                </c:pt>
                <c:pt idx="30">
                  <c:v>316.22776601683802</c:v>
                </c:pt>
                <c:pt idx="31">
                  <c:v>354.81338923357498</c:v>
                </c:pt>
                <c:pt idx="32">
                  <c:v>398.10717055349699</c:v>
                </c:pt>
                <c:pt idx="33">
                  <c:v>446.68359215096302</c:v>
                </c:pt>
                <c:pt idx="34">
                  <c:v>501.18723362727201</c:v>
                </c:pt>
                <c:pt idx="35">
                  <c:v>562.34132519034904</c:v>
                </c:pt>
                <c:pt idx="36">
                  <c:v>630.957344480193</c:v>
                </c:pt>
                <c:pt idx="37">
                  <c:v>707.94578438413805</c:v>
                </c:pt>
                <c:pt idx="38">
                  <c:v>794.32823472428197</c:v>
                </c:pt>
                <c:pt idx="39">
                  <c:v>891.25093813374599</c:v>
                </c:pt>
                <c:pt idx="40">
                  <c:v>1000</c:v>
                </c:pt>
                <c:pt idx="41">
                  <c:v>1122.01845430196</c:v>
                </c:pt>
                <c:pt idx="42">
                  <c:v>1258.92541179417</c:v>
                </c:pt>
                <c:pt idx="43">
                  <c:v>1412.5375446227499</c:v>
                </c:pt>
                <c:pt idx="44">
                  <c:v>1584.8931924611099</c:v>
                </c:pt>
                <c:pt idx="45">
                  <c:v>1778.2794100389201</c:v>
                </c:pt>
                <c:pt idx="46">
                  <c:v>1995.26231496888</c:v>
                </c:pt>
                <c:pt idx="47">
                  <c:v>2238.7211385683399</c:v>
                </c:pt>
                <c:pt idx="48">
                  <c:v>2511.8864315095798</c:v>
                </c:pt>
                <c:pt idx="49">
                  <c:v>2818.3829312644598</c:v>
                </c:pt>
                <c:pt idx="50">
                  <c:v>3162.27766016838</c:v>
                </c:pt>
                <c:pt idx="51">
                  <c:v>3548.1338923357598</c:v>
                </c:pt>
                <c:pt idx="52">
                  <c:v>3981.0717055349701</c:v>
                </c:pt>
                <c:pt idx="53">
                  <c:v>4466.8359215096298</c:v>
                </c:pt>
                <c:pt idx="54">
                  <c:v>5011.8723362727296</c:v>
                </c:pt>
                <c:pt idx="55">
                  <c:v>5623.4132519034902</c:v>
                </c:pt>
                <c:pt idx="56">
                  <c:v>6309.5734448019402</c:v>
                </c:pt>
                <c:pt idx="57">
                  <c:v>7079.4578438413801</c:v>
                </c:pt>
                <c:pt idx="58">
                  <c:v>7943.2823472428199</c:v>
                </c:pt>
                <c:pt idx="59">
                  <c:v>8912.5093813374606</c:v>
                </c:pt>
                <c:pt idx="60">
                  <c:v>10000</c:v>
                </c:pt>
                <c:pt idx="61">
                  <c:v>11220.184543019601</c:v>
                </c:pt>
                <c:pt idx="62">
                  <c:v>12589.2541179417</c:v>
                </c:pt>
                <c:pt idx="63">
                  <c:v>14125.375446227599</c:v>
                </c:pt>
                <c:pt idx="64">
                  <c:v>15848.931924611101</c:v>
                </c:pt>
                <c:pt idx="65">
                  <c:v>17782.794100389201</c:v>
                </c:pt>
                <c:pt idx="66">
                  <c:v>19952.623149688799</c:v>
                </c:pt>
                <c:pt idx="67">
                  <c:v>22387.2113856834</c:v>
                </c:pt>
                <c:pt idx="68">
                  <c:v>25118.864315095801</c:v>
                </c:pt>
                <c:pt idx="69">
                  <c:v>28183.829312644601</c:v>
                </c:pt>
                <c:pt idx="70">
                  <c:v>31622.7766016838</c:v>
                </c:pt>
                <c:pt idx="71">
                  <c:v>35481.3389233575</c:v>
                </c:pt>
                <c:pt idx="72">
                  <c:v>39810.717055349698</c:v>
                </c:pt>
                <c:pt idx="73">
                  <c:v>44668.359215096301</c:v>
                </c:pt>
                <c:pt idx="74">
                  <c:v>50118.7233627272</c:v>
                </c:pt>
                <c:pt idx="75">
                  <c:v>56234.132519034902</c:v>
                </c:pt>
                <c:pt idx="76">
                  <c:v>63095.734448019401</c:v>
                </c:pt>
                <c:pt idx="77">
                  <c:v>70794.578438413897</c:v>
                </c:pt>
                <c:pt idx="78">
                  <c:v>79432.823472428194</c:v>
                </c:pt>
                <c:pt idx="79">
                  <c:v>89125.093813374595</c:v>
                </c:pt>
                <c:pt idx="80">
                  <c:v>100000</c:v>
                </c:pt>
                <c:pt idx="81">
                  <c:v>112201.845430196</c:v>
                </c:pt>
                <c:pt idx="82">
                  <c:v>125892.54117941701</c:v>
                </c:pt>
                <c:pt idx="83">
                  <c:v>141253.754462276</c:v>
                </c:pt>
                <c:pt idx="84">
                  <c:v>158489.31924611199</c:v>
                </c:pt>
                <c:pt idx="85">
                  <c:v>177827.94100389199</c:v>
                </c:pt>
                <c:pt idx="86">
                  <c:v>199526.23149688801</c:v>
                </c:pt>
                <c:pt idx="87">
                  <c:v>223872.11385683401</c:v>
                </c:pt>
                <c:pt idx="88">
                  <c:v>251188.643150958</c:v>
                </c:pt>
                <c:pt idx="89">
                  <c:v>281838.29312644497</c:v>
                </c:pt>
                <c:pt idx="90">
                  <c:v>316227.76601683802</c:v>
                </c:pt>
                <c:pt idx="91">
                  <c:v>354813.38923357503</c:v>
                </c:pt>
                <c:pt idx="92">
                  <c:v>398107.17055349803</c:v>
                </c:pt>
                <c:pt idx="93">
                  <c:v>446683.59215096303</c:v>
                </c:pt>
                <c:pt idx="94">
                  <c:v>501187.233627273</c:v>
                </c:pt>
                <c:pt idx="95">
                  <c:v>562341.32519034902</c:v>
                </c:pt>
                <c:pt idx="96">
                  <c:v>630957.34448019497</c:v>
                </c:pt>
                <c:pt idx="97">
                  <c:v>707945.78438413795</c:v>
                </c:pt>
                <c:pt idx="98">
                  <c:v>794328.23472428299</c:v>
                </c:pt>
                <c:pt idx="99">
                  <c:v>891250.93813374499</c:v>
                </c:pt>
                <c:pt idx="100">
                  <c:v>1000000</c:v>
                </c:pt>
              </c:numCache>
            </c:numRef>
          </c:xVal>
          <c:yVal>
            <c:numRef>
              <c:f>Sheet5!$E$2:$E$102</c:f>
              <c:numCache>
                <c:formatCode>General</c:formatCode>
                <c:ptCount val="101"/>
                <c:pt idx="0">
                  <c:v>89.643603064415558</c:v>
                </c:pt>
                <c:pt idx="1">
                  <c:v>89.60011695146909</c:v>
                </c:pt>
                <c:pt idx="2">
                  <c:v>89.551325097486426</c:v>
                </c:pt>
                <c:pt idx="3">
                  <c:v>89.496580255641362</c:v>
                </c:pt>
                <c:pt idx="4">
                  <c:v>89.43515626553949</c:v>
                </c:pt>
                <c:pt idx="5">
                  <c:v>89.36623845007999</c:v>
                </c:pt>
                <c:pt idx="6">
                  <c:v>89.288912851183511</c:v>
                </c:pt>
                <c:pt idx="7">
                  <c:v>89.202154167090555</c:v>
                </c:pt>
                <c:pt idx="8">
                  <c:v>89.104812238978212</c:v>
                </c:pt>
                <c:pt idx="9">
                  <c:v>88.99559691862062</c:v>
                </c:pt>
                <c:pt idx="10">
                  <c:v>88.873061131873442</c:v>
                </c:pt>
                <c:pt idx="11">
                  <c:v>88.735581935229703</c:v>
                </c:pt>
                <c:pt idx="12">
                  <c:v>88.581339345104439</c:v>
                </c:pt>
                <c:pt idx="13">
                  <c:v>88.408292702691895</c:v>
                </c:pt>
                <c:pt idx="14">
                  <c:v>88.214154322483793</c:v>
                </c:pt>
                <c:pt idx="15">
                  <c:v>87.996360161773055</c:v>
                </c:pt>
                <c:pt idx="16">
                  <c:v>87.752037244502446</c:v>
                </c:pt>
                <c:pt idx="17">
                  <c:v>87.477967579721778</c:v>
                </c:pt>
                <c:pt idx="18">
                  <c:v>87.170548338560877</c:v>
                </c:pt>
                <c:pt idx="19">
                  <c:v>86.825748102271717</c:v>
                </c:pt>
                <c:pt idx="20">
                  <c:v>86.439059079218467</c:v>
                </c:pt>
                <c:pt idx="21">
                  <c:v>86.005445326860709</c:v>
                </c:pt>
                <c:pt idx="22">
                  <c:v>85.519287228175628</c:v>
                </c:pt>
                <c:pt idx="23">
                  <c:v>84.974322790824843</c:v>
                </c:pt>
                <c:pt idx="24">
                  <c:v>84.36358680239745</c:v>
                </c:pt>
                <c:pt idx="25">
                  <c:v>83.679349539387957</c:v>
                </c:pt>
                <c:pt idx="26">
                  <c:v>82.913057659159179</c:v>
                </c:pt>
                <c:pt idx="27">
                  <c:v>82.055281186209257</c:v>
                </c:pt>
                <c:pt idx="28">
                  <c:v>81.095672232596513</c:v>
                </c:pt>
                <c:pt idx="29">
                  <c:v>80.022943366856921</c:v>
                </c:pt>
                <c:pt idx="30">
                  <c:v>78.824876447707055</c:v>
                </c:pt>
                <c:pt idx="31">
                  <c:v>77.488376290074001</c:v>
                </c:pt>
                <c:pt idx="32">
                  <c:v>75.999587619557616</c:v>
                </c:pt>
                <c:pt idx="33">
                  <c:v>74.34409803378152</c:v>
                </c:pt>
                <c:pt idx="34">
                  <c:v>72.507253338554122</c:v>
                </c:pt>
                <c:pt idx="35">
                  <c:v>70.474613240473332</c:v>
                </c:pt>
                <c:pt idx="36">
                  <c:v>68.232572693855772</c:v>
                </c:pt>
                <c:pt idx="37">
                  <c:v>65.769164064833959</c:v>
                </c:pt>
                <c:pt idx="38">
                  <c:v>63.075033994799902</c:v>
                </c:pt>
                <c:pt idx="39">
                  <c:v>60.144553305903713</c:v>
                </c:pt>
                <c:pt idx="40">
                  <c:v>56.976968173672994</c:v>
                </c:pt>
                <c:pt idx="41">
                  <c:v>53.577441752621759</c:v>
                </c:pt>
                <c:pt idx="42">
                  <c:v>49.957782088687694</c:v>
                </c:pt>
                <c:pt idx="43">
                  <c:v>46.136628188605883</c:v>
                </c:pt>
                <c:pt idx="44">
                  <c:v>42.138898329665849</c:v>
                </c:pt>
                <c:pt idx="45">
                  <c:v>37.994409613881757</c:v>
                </c:pt>
                <c:pt idx="46">
                  <c:v>33.735745677362083</c:v>
                </c:pt>
                <c:pt idx="47">
                  <c:v>29.395636984256189</c:v>
                </c:pt>
                <c:pt idx="48">
                  <c:v>25.004260345561658</c:v>
                </c:pt>
                <c:pt idx="49">
                  <c:v>20.586905211184607</c:v>
                </c:pt>
                <c:pt idx="50">
                  <c:v>16.162377817900776</c:v>
                </c:pt>
                <c:pt idx="51">
                  <c:v>11.742353345179758</c:v>
                </c:pt>
                <c:pt idx="52">
                  <c:v>7.3317027278727886</c:v>
                </c:pt>
                <c:pt idx="53">
                  <c:v>2.9296716278403112</c:v>
                </c:pt>
                <c:pt idx="54">
                  <c:v>-1.4682984509148167</c:v>
                </c:pt>
                <c:pt idx="55">
                  <c:v>-5.8683484915085096</c:v>
                </c:pt>
                <c:pt idx="56">
                  <c:v>-10.275821928194421</c:v>
                </c:pt>
                <c:pt idx="57">
                  <c:v>-14.692963809764542</c:v>
                </c:pt>
                <c:pt idx="58">
                  <c:v>-19.116939414338255</c:v>
                </c:pt>
                <c:pt idx="59">
                  <c:v>-23.538416121393738</c:v>
                </c:pt>
                <c:pt idx="60">
                  <c:v>-27.940934236648857</c:v>
                </c:pt>
                <c:pt idx="61">
                  <c:v>-32.301225496810829</c:v>
                </c:pt>
                <c:pt idx="62">
                  <c:v>-36.590508049754774</c:v>
                </c:pt>
                <c:pt idx="63">
                  <c:v>-40.776609446354151</c:v>
                </c:pt>
                <c:pt idx="64">
                  <c:v>-44.826593429498651</c:v>
                </c:pt>
                <c:pt idx="65">
                  <c:v>-48.709456052809976</c:v>
                </c:pt>
                <c:pt idx="66">
                  <c:v>-52.398457831162752</c:v>
                </c:pt>
                <c:pt idx="67">
                  <c:v>-55.872771931352311</c:v>
                </c:pt>
                <c:pt idx="68">
                  <c:v>-59.118308373462263</c:v>
                </c:pt>
                <c:pt idx="69">
                  <c:v>-62.127754974911916</c:v>
                </c:pt>
                <c:pt idx="70">
                  <c:v>-64.900004354847084</c:v>
                </c:pt>
                <c:pt idx="71">
                  <c:v>-67.439191842572413</c:v>
                </c:pt>
                <c:pt idx="72">
                  <c:v>-69.753561033463129</c:v>
                </c:pt>
                <c:pt idx="73">
                  <c:v>-71.854327169475212</c:v>
                </c:pt>
                <c:pt idx="74">
                  <c:v>-73.7546492606578</c:v>
                </c:pt>
                <c:pt idx="75">
                  <c:v>-75.468767761827991</c:v>
                </c:pt>
                <c:pt idx="76">
                  <c:v>-77.011324047843146</c:v>
                </c:pt>
                <c:pt idx="77">
                  <c:v>-78.396852177260442</c:v>
                </c:pt>
                <c:pt idx="78">
                  <c:v>-79.639420009724674</c:v>
                </c:pt>
                <c:pt idx="79">
                  <c:v>-80.752391972405277</c:v>
                </c:pt>
                <c:pt idx="80">
                  <c:v>-81.748286252918163</c:v>
                </c:pt>
                <c:pt idx="81">
                  <c:v>-82.638702364924669</c:v>
                </c:pt>
                <c:pt idx="82">
                  <c:v>-83.434299205264281</c:v>
                </c:pt>
                <c:pt idx="83">
                  <c:v>-84.144807924946264</c:v>
                </c:pt>
                <c:pt idx="84">
                  <c:v>-84.779067687983584</c:v>
                </c:pt>
                <c:pt idx="85">
                  <c:v>-85.345075512018042</c:v>
                </c:pt>
                <c:pt idx="86">
                  <c:v>-85.850043860434766</c:v>
                </c:pt>
                <c:pt idx="87">
                  <c:v>-86.300461554835834</c:v>
                </c:pt>
                <c:pt idx="88">
                  <c:v>-86.702154996057246</c:v>
                </c:pt>
                <c:pt idx="89">
                  <c:v>-87.06034771999208</c:v>
                </c:pt>
                <c:pt idx="90">
                  <c:v>-87.379717059299296</c:v>
                </c:pt>
                <c:pt idx="91">
                  <c:v>-87.664447206748079</c:v>
                </c:pt>
                <c:pt idx="92">
                  <c:v>-87.918278338270554</c:v>
                </c:pt>
                <c:pt idx="93">
                  <c:v>-88.14455169843896</c:v>
                </c:pt>
                <c:pt idx="94">
                  <c:v>-88.346250711391249</c:v>
                </c:pt>
                <c:pt idx="95">
                  <c:v>-88.526038281072715</c:v>
                </c:pt>
                <c:pt idx="96">
                  <c:v>-88.686290503987323</c:v>
                </c:pt>
                <c:pt idx="97">
                  <c:v>-88.829127048546539</c:v>
                </c:pt>
                <c:pt idx="98">
                  <c:v>-88.956438466813381</c:v>
                </c:pt>
                <c:pt idx="99">
                  <c:v>-89.0699107035651</c:v>
                </c:pt>
                <c:pt idx="100">
                  <c:v>-89.171047058716596</c:v>
                </c:pt>
              </c:numCache>
            </c:numRef>
          </c:yVal>
          <c:smooth val="1"/>
        </c:ser>
        <c:dLbls/>
        <c:axId val="102582144"/>
        <c:axId val="102583680"/>
      </c:scatterChart>
      <c:valAx>
        <c:axId val="102582144"/>
        <c:scaling>
          <c:logBase val="10"/>
          <c:orientation val="minMax"/>
        </c:scaling>
        <c:axPos val="b"/>
        <c:numFmt formatCode="General" sourceLinked="1"/>
        <c:tickLblPos val="nextTo"/>
        <c:crossAx val="102583680"/>
        <c:crosses val="autoZero"/>
        <c:crossBetween val="midCat"/>
      </c:valAx>
      <c:valAx>
        <c:axId val="102583680"/>
        <c:scaling>
          <c:orientation val="minMax"/>
        </c:scaling>
        <c:axPos val="l"/>
        <c:majorGridlines/>
        <c:numFmt formatCode="General" sourceLinked="1"/>
        <c:tickLblPos val="nextTo"/>
        <c:crossAx val="10258214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40740966754155744"/>
          <c:y val="5.0925925925925923E-2"/>
        </c:manualLayout>
      </c:layout>
    </c:title>
    <c:plotArea>
      <c:layout/>
      <c:scatterChart>
        <c:scatterStyle val="lineMarker"/>
        <c:ser>
          <c:idx val="0"/>
          <c:order val="0"/>
          <c:tx>
            <c:strRef>
              <c:f>XTAL!$J$1</c:f>
              <c:strCache>
                <c:ptCount val="1"/>
                <c:pt idx="0">
                  <c:v>|Z|(dB)</c:v>
                </c:pt>
              </c:strCache>
            </c:strRef>
          </c:tx>
          <c:spPr>
            <a:ln w="28575">
              <a:noFill/>
            </a:ln>
          </c:spPr>
          <c:xVal>
            <c:numRef>
              <c:f>XTAL!$E$2:$E$36</c:f>
              <c:numCache>
                <c:formatCode>0.00E+00</c:formatCode>
                <c:ptCount val="35"/>
                <c:pt idx="0">
                  <c:v>12500000</c:v>
                </c:pt>
                <c:pt idx="1">
                  <c:v>12510000</c:v>
                </c:pt>
                <c:pt idx="2">
                  <c:v>12520000</c:v>
                </c:pt>
                <c:pt idx="3">
                  <c:v>12530000</c:v>
                </c:pt>
                <c:pt idx="4">
                  <c:v>12540000</c:v>
                </c:pt>
                <c:pt idx="5">
                  <c:v>12550000</c:v>
                </c:pt>
                <c:pt idx="6">
                  <c:v>12560000</c:v>
                </c:pt>
                <c:pt idx="7">
                  <c:v>12570000</c:v>
                </c:pt>
                <c:pt idx="8">
                  <c:v>12580000</c:v>
                </c:pt>
                <c:pt idx="9">
                  <c:v>12590000</c:v>
                </c:pt>
                <c:pt idx="10">
                  <c:v>12600000</c:v>
                </c:pt>
                <c:pt idx="11">
                  <c:v>12610000</c:v>
                </c:pt>
                <c:pt idx="12">
                  <c:v>12620000</c:v>
                </c:pt>
                <c:pt idx="13">
                  <c:v>12630000</c:v>
                </c:pt>
                <c:pt idx="14">
                  <c:v>12640000</c:v>
                </c:pt>
                <c:pt idx="15">
                  <c:v>12650000</c:v>
                </c:pt>
                <c:pt idx="16">
                  <c:v>12660000</c:v>
                </c:pt>
                <c:pt idx="17">
                  <c:v>12670000</c:v>
                </c:pt>
                <c:pt idx="18">
                  <c:v>12680000</c:v>
                </c:pt>
                <c:pt idx="19">
                  <c:v>12690000</c:v>
                </c:pt>
                <c:pt idx="20">
                  <c:v>12700000</c:v>
                </c:pt>
                <c:pt idx="21">
                  <c:v>12710000</c:v>
                </c:pt>
                <c:pt idx="22">
                  <c:v>12720000</c:v>
                </c:pt>
                <c:pt idx="23">
                  <c:v>12730000</c:v>
                </c:pt>
                <c:pt idx="24">
                  <c:v>12740000</c:v>
                </c:pt>
                <c:pt idx="25">
                  <c:v>12750000</c:v>
                </c:pt>
                <c:pt idx="26">
                  <c:v>12760000</c:v>
                </c:pt>
                <c:pt idx="27">
                  <c:v>12770000</c:v>
                </c:pt>
                <c:pt idx="28">
                  <c:v>12780000</c:v>
                </c:pt>
                <c:pt idx="29">
                  <c:v>12790000</c:v>
                </c:pt>
                <c:pt idx="30">
                  <c:v>12800000</c:v>
                </c:pt>
                <c:pt idx="31">
                  <c:v>12810000</c:v>
                </c:pt>
                <c:pt idx="32">
                  <c:v>12820000</c:v>
                </c:pt>
                <c:pt idx="33">
                  <c:v>12830000</c:v>
                </c:pt>
                <c:pt idx="34">
                  <c:v>12840000</c:v>
                </c:pt>
              </c:numCache>
            </c:numRef>
          </c:xVal>
          <c:yVal>
            <c:numRef>
              <c:f>XTAL!$J$2:$J$36</c:f>
              <c:numCache>
                <c:formatCode>General</c:formatCode>
                <c:ptCount val="35"/>
                <c:pt idx="0">
                  <c:v>8.6153846153845298E-11</c:v>
                </c:pt>
                <c:pt idx="1">
                  <c:v>7.0362594395090697E-11</c:v>
                </c:pt>
                <c:pt idx="2">
                  <c:v>5.46341965957755E-11</c:v>
                </c:pt>
                <c:pt idx="3">
                  <c:v>3.8968382289020097E-11</c:v>
                </c:pt>
                <c:pt idx="4">
                  <c:v>2.3364882348494899E-11</c:v>
                </c:pt>
                <c:pt idx="5">
                  <c:v>7.8234289807868002E-12</c:v>
                </c:pt>
                <c:pt idx="6">
                  <c:v>7.6562442821674895E-12</c:v>
                </c:pt>
                <c:pt idx="7">
                  <c:v>2.3074402590601699E-11</c:v>
                </c:pt>
                <c:pt idx="8">
                  <c:v>3.8431309784410298E-11</c:v>
                </c:pt>
                <c:pt idx="9">
                  <c:v>5.3727228400559201E-11</c:v>
                </c:pt>
                <c:pt idx="10">
                  <c:v>6.8962419680485502E-11</c:v>
                </c:pt>
                <c:pt idx="11">
                  <c:v>8.4137143577407098E-11</c:v>
                </c:pt>
                <c:pt idx="12">
                  <c:v>9.9251658763629806E-11</c:v>
                </c:pt>
                <c:pt idx="13">
                  <c:v>1.14306222637778E-10</c:v>
                </c:pt>
                <c:pt idx="14">
                  <c:v>1.2930109133198501E-10</c:v>
                </c:pt>
                <c:pt idx="15">
                  <c:v>1.44236519719043E-10</c:v>
                </c:pt>
                <c:pt idx="16">
                  <c:v>1.59112761419505E-10</c:v>
                </c:pt>
                <c:pt idx="17">
                  <c:v>1.73930068808741E-10</c:v>
                </c:pt>
                <c:pt idx="18">
                  <c:v>1.88688693023945E-10</c:v>
                </c:pt>
                <c:pt idx="19">
                  <c:v>2.0338888397110199E-10</c:v>
                </c:pt>
                <c:pt idx="20">
                  <c:v>2.1803089033192E-10</c:v>
                </c:pt>
                <c:pt idx="21">
                  <c:v>2.3261495957068701E-10</c:v>
                </c:pt>
                <c:pt idx="22">
                  <c:v>2.4714133794112601E-10</c:v>
                </c:pt>
                <c:pt idx="23">
                  <c:v>2.6161027049316901E-10</c:v>
                </c:pt>
                <c:pt idx="24">
                  <c:v>2.7602200107972E-10</c:v>
                </c:pt>
                <c:pt idx="25">
                  <c:v>2.9037677236333899E-10</c:v>
                </c:pt>
                <c:pt idx="26">
                  <c:v>3.0467482582292501E-10</c:v>
                </c:pt>
                <c:pt idx="27">
                  <c:v>3.1891640176032302E-10</c:v>
                </c:pt>
                <c:pt idx="28">
                  <c:v>3.3310173930690098E-10</c:v>
                </c:pt>
                <c:pt idx="29">
                  <c:v>3.4723107643009998E-10</c:v>
                </c:pt>
                <c:pt idx="30">
                  <c:v>3.61304649939904E-10</c:v>
                </c:pt>
                <c:pt idx="31">
                  <c:v>3.7532269549531701E-10</c:v>
                </c:pt>
                <c:pt idx="32">
                  <c:v>3.8928544761076801E-10</c:v>
                </c:pt>
                <c:pt idx="33">
                  <c:v>4.0319313966247599E-10</c:v>
                </c:pt>
                <c:pt idx="34">
                  <c:v>4.17046003894792E-10</c:v>
                </c:pt>
              </c:numCache>
            </c:numRef>
          </c:yVal>
        </c:ser>
        <c:dLbls/>
        <c:axId val="102776832"/>
        <c:axId val="102778368"/>
      </c:scatterChart>
      <c:valAx>
        <c:axId val="102776832"/>
        <c:scaling>
          <c:orientation val="minMax"/>
        </c:scaling>
        <c:axPos val="b"/>
        <c:numFmt formatCode="0.00E+00" sourceLinked="1"/>
        <c:tickLblPos val="nextTo"/>
        <c:crossAx val="102778368"/>
        <c:crosses val="autoZero"/>
        <c:crossBetween val="midCat"/>
      </c:valAx>
      <c:valAx>
        <c:axId val="102778368"/>
        <c:scaling>
          <c:orientation val="minMax"/>
        </c:scaling>
        <c:axPos val="l"/>
        <c:majorGridlines/>
        <c:numFmt formatCode="General" sourceLinked="1"/>
        <c:tickLblPos val="nextTo"/>
        <c:crossAx val="10277683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'Lec11'!$C$1</c:f>
              <c:strCache>
                <c:ptCount val="1"/>
                <c:pt idx="0">
                  <c:v>sin(2pift)</c:v>
                </c:pt>
              </c:strCache>
            </c:strRef>
          </c:tx>
          <c:marker>
            <c:symbol val="none"/>
          </c:marker>
          <c:xVal>
            <c:numRef>
              <c:f>'Lec11'!$A$2:$A$23</c:f>
              <c:numCache>
                <c:formatCode>General</c:formatCode>
                <c:ptCount val="22"/>
                <c:pt idx="0">
                  <c:v>0</c:v>
                </c:pt>
                <c:pt idx="1">
                  <c:v>1E-3</c:v>
                </c:pt>
                <c:pt idx="2">
                  <c:v>1.5E-3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</c:numCache>
            </c:numRef>
          </c:xVal>
          <c:yVal>
            <c:numRef>
              <c:f>'Lec11'!$C$2:$C$23</c:f>
              <c:numCache>
                <c:formatCode>General</c:formatCode>
                <c:ptCount val="22"/>
                <c:pt idx="0">
                  <c:v>0</c:v>
                </c:pt>
                <c:pt idx="1">
                  <c:v>0.39345265723338635</c:v>
                </c:pt>
                <c:pt idx="2">
                  <c:v>0.57803865720246961</c:v>
                </c:pt>
                <c:pt idx="3">
                  <c:v>1.0300724296009678</c:v>
                </c:pt>
                <c:pt idx="4">
                  <c:v>1.2109227658250512</c:v>
                </c:pt>
                <c:pt idx="5">
                  <c:v>1.2732395447351628</c:v>
                </c:pt>
                <c:pt idx="6">
                  <c:v>1.2109227658250512</c:v>
                </c:pt>
                <c:pt idx="7">
                  <c:v>1.0300724296009678</c:v>
                </c:pt>
                <c:pt idx="8">
                  <c:v>0.74839142703091144</c:v>
                </c:pt>
                <c:pt idx="9">
                  <c:v>0.39345265723338652</c:v>
                </c:pt>
                <c:pt idx="10">
                  <c:v>1.5599074609608395E-16</c:v>
                </c:pt>
                <c:pt idx="11">
                  <c:v>-0.39345265723338624</c:v>
                </c:pt>
                <c:pt idx="12">
                  <c:v>-0.74839142703091155</c:v>
                </c:pt>
                <c:pt idx="13">
                  <c:v>-1.0300724296009678</c:v>
                </c:pt>
                <c:pt idx="14">
                  <c:v>-1.2109227658250512</c:v>
                </c:pt>
                <c:pt idx="15">
                  <c:v>-1.2732395447351628</c:v>
                </c:pt>
                <c:pt idx="16">
                  <c:v>-1.2109227658250514</c:v>
                </c:pt>
                <c:pt idx="17">
                  <c:v>-1.0300724296009673</c:v>
                </c:pt>
                <c:pt idx="18">
                  <c:v>-0.74839142703091155</c:v>
                </c:pt>
                <c:pt idx="19">
                  <c:v>-0.39345265723338668</c:v>
                </c:pt>
                <c:pt idx="20">
                  <c:v>-3.1198149219216791E-16</c:v>
                </c:pt>
                <c:pt idx="21">
                  <c:v>0.39345265723338713</c:v>
                </c:pt>
              </c:numCache>
            </c:numRef>
          </c:yVal>
        </c:ser>
        <c:ser>
          <c:idx val="1"/>
          <c:order val="1"/>
          <c:tx>
            <c:strRef>
              <c:f>'Lec11'!$D$1</c:f>
              <c:strCache>
                <c:ptCount val="1"/>
                <c:pt idx="0">
                  <c:v>(1/3)sin(6pift)</c:v>
                </c:pt>
              </c:strCache>
            </c:strRef>
          </c:tx>
          <c:marker>
            <c:symbol val="none"/>
          </c:marker>
          <c:xVal>
            <c:numRef>
              <c:f>'Lec11'!$A$2:$A$23</c:f>
              <c:numCache>
                <c:formatCode>General</c:formatCode>
                <c:ptCount val="22"/>
                <c:pt idx="0">
                  <c:v>0</c:v>
                </c:pt>
                <c:pt idx="1">
                  <c:v>1E-3</c:v>
                </c:pt>
                <c:pt idx="2">
                  <c:v>1.5E-3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</c:numCache>
            </c:numRef>
          </c:xVal>
          <c:yVal>
            <c:numRef>
              <c:f>'Lec11'!$D$2:$D$23</c:f>
              <c:numCache>
                <c:formatCode>General</c:formatCode>
                <c:ptCount val="22"/>
                <c:pt idx="0">
                  <c:v>0</c:v>
                </c:pt>
                <c:pt idx="1">
                  <c:v>0.34335747653365595</c:v>
                </c:pt>
                <c:pt idx="2">
                  <c:v>0.41918795103986051</c:v>
                </c:pt>
                <c:pt idx="3">
                  <c:v>0.13115088574446218</c:v>
                </c:pt>
                <c:pt idx="4">
                  <c:v>-0.24946380901030371</c:v>
                </c:pt>
                <c:pt idx="5">
                  <c:v>-0.42441318157838759</c:v>
                </c:pt>
                <c:pt idx="6">
                  <c:v>-0.24946380901030385</c:v>
                </c:pt>
                <c:pt idx="7">
                  <c:v>0.13115088574446204</c:v>
                </c:pt>
                <c:pt idx="8">
                  <c:v>0.40364092194168372</c:v>
                </c:pt>
                <c:pt idx="9">
                  <c:v>0.34335747653365606</c:v>
                </c:pt>
                <c:pt idx="10">
                  <c:v>1.5599074609608395E-16</c:v>
                </c:pt>
                <c:pt idx="11">
                  <c:v>-0.34335747653365584</c:v>
                </c:pt>
                <c:pt idx="12">
                  <c:v>-0.40364092194168383</c:v>
                </c:pt>
                <c:pt idx="13">
                  <c:v>-0.13115088574446235</c:v>
                </c:pt>
                <c:pt idx="14">
                  <c:v>0.24946380901030357</c:v>
                </c:pt>
                <c:pt idx="15">
                  <c:v>0.42441318157838759</c:v>
                </c:pt>
                <c:pt idx="16">
                  <c:v>0.24946380901030396</c:v>
                </c:pt>
                <c:pt idx="17">
                  <c:v>-0.1311508857444626</c:v>
                </c:pt>
                <c:pt idx="18">
                  <c:v>-0.40364092194168366</c:v>
                </c:pt>
                <c:pt idx="19">
                  <c:v>-0.34335747653365656</c:v>
                </c:pt>
                <c:pt idx="20">
                  <c:v>-3.1198149219216791E-16</c:v>
                </c:pt>
                <c:pt idx="21">
                  <c:v>0.34335747653365617</c:v>
                </c:pt>
              </c:numCache>
            </c:numRef>
          </c:yVal>
        </c:ser>
        <c:ser>
          <c:idx val="2"/>
          <c:order val="2"/>
          <c:tx>
            <c:strRef>
              <c:f>'Lec11'!$E$1</c:f>
              <c:strCache>
                <c:ptCount val="1"/>
                <c:pt idx="0">
                  <c:v>(1/5)sin(10πft)</c:v>
                </c:pt>
              </c:strCache>
            </c:strRef>
          </c:tx>
          <c:marker>
            <c:symbol val="none"/>
          </c:marker>
          <c:xVal>
            <c:numRef>
              <c:f>'Lec11'!$A$2:$A$23</c:f>
              <c:numCache>
                <c:formatCode>General</c:formatCode>
                <c:ptCount val="22"/>
                <c:pt idx="0">
                  <c:v>0</c:v>
                </c:pt>
                <c:pt idx="1">
                  <c:v>1E-3</c:v>
                </c:pt>
                <c:pt idx="2">
                  <c:v>1.5E-3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</c:numCache>
            </c:numRef>
          </c:xVal>
          <c:yVal>
            <c:numRef>
              <c:f>'Lec11'!$E$2:$E$23</c:f>
              <c:numCache>
                <c:formatCode>General</c:formatCode>
                <c:ptCount val="22"/>
                <c:pt idx="0">
                  <c:v>0</c:v>
                </c:pt>
                <c:pt idx="1">
                  <c:v>0.25464790894703254</c:v>
                </c:pt>
                <c:pt idx="2">
                  <c:v>0.18006326323142122</c:v>
                </c:pt>
                <c:pt idx="3">
                  <c:v>-0.25464790894703254</c:v>
                </c:pt>
                <c:pt idx="4">
                  <c:v>-6.2396298438433569E-17</c:v>
                </c:pt>
                <c:pt idx="5">
                  <c:v>0.25464790894703254</c:v>
                </c:pt>
                <c:pt idx="6">
                  <c:v>9.359444765765036E-17</c:v>
                </c:pt>
                <c:pt idx="7">
                  <c:v>-0.25464790894703254</c:v>
                </c:pt>
                <c:pt idx="8">
                  <c:v>-1.2479259687686714E-16</c:v>
                </c:pt>
                <c:pt idx="9">
                  <c:v>0.25464790894703254</c:v>
                </c:pt>
                <c:pt idx="10">
                  <c:v>1.5599074609608393E-16</c:v>
                </c:pt>
                <c:pt idx="11">
                  <c:v>-0.25464790894703254</c:v>
                </c:pt>
                <c:pt idx="12">
                  <c:v>-1.8718889531530072E-16</c:v>
                </c:pt>
                <c:pt idx="13">
                  <c:v>0.25464790894703254</c:v>
                </c:pt>
                <c:pt idx="14">
                  <c:v>2.1838704453451751E-16</c:v>
                </c:pt>
                <c:pt idx="15">
                  <c:v>-0.25464790894703254</c:v>
                </c:pt>
                <c:pt idx="16">
                  <c:v>-2.4958519375373428E-16</c:v>
                </c:pt>
                <c:pt idx="17">
                  <c:v>0.25464790894703254</c:v>
                </c:pt>
                <c:pt idx="18">
                  <c:v>1.1854744523670181E-15</c:v>
                </c:pt>
                <c:pt idx="19">
                  <c:v>-0.25464790894703254</c:v>
                </c:pt>
                <c:pt idx="20">
                  <c:v>-3.1198149219216786E-16</c:v>
                </c:pt>
                <c:pt idx="21">
                  <c:v>0.25464790894703254</c:v>
                </c:pt>
              </c:numCache>
            </c:numRef>
          </c:yVal>
        </c:ser>
        <c:ser>
          <c:idx val="3"/>
          <c:order val="3"/>
          <c:tx>
            <c:strRef>
              <c:f>'Lec11'!$F$1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xVal>
            <c:numRef>
              <c:f>'Lec11'!$A$2:$A$23</c:f>
              <c:numCache>
                <c:formatCode>General</c:formatCode>
                <c:ptCount val="22"/>
                <c:pt idx="0">
                  <c:v>0</c:v>
                </c:pt>
                <c:pt idx="1">
                  <c:v>1E-3</c:v>
                </c:pt>
                <c:pt idx="2">
                  <c:v>1.5E-3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</c:numCache>
            </c:numRef>
          </c:xVal>
          <c:yVal>
            <c:numRef>
              <c:f>'Lec11'!$F$2:$F$23</c:f>
              <c:numCache>
                <c:formatCode>General</c:formatCode>
                <c:ptCount val="22"/>
                <c:pt idx="0">
                  <c:v>0</c:v>
                </c:pt>
                <c:pt idx="1">
                  <c:v>0.99145804271407489</c:v>
                </c:pt>
                <c:pt idx="2">
                  <c:v>1.1772898714737514</c:v>
                </c:pt>
                <c:pt idx="3">
                  <c:v>0.90657540639839729</c:v>
                </c:pt>
                <c:pt idx="4">
                  <c:v>0.96145895681474736</c:v>
                </c:pt>
                <c:pt idx="5">
                  <c:v>1.1034742721038078</c:v>
                </c:pt>
                <c:pt idx="6">
                  <c:v>0.96145895681474747</c:v>
                </c:pt>
                <c:pt idx="7">
                  <c:v>0.90657540639839729</c:v>
                </c:pt>
                <c:pt idx="8">
                  <c:v>1.152032348972595</c:v>
                </c:pt>
                <c:pt idx="9">
                  <c:v>0.99145804271407512</c:v>
                </c:pt>
                <c:pt idx="10">
                  <c:v>4.6797223828825189E-16</c:v>
                </c:pt>
                <c:pt idx="11">
                  <c:v>-0.99145804271407467</c:v>
                </c:pt>
                <c:pt idx="12">
                  <c:v>-1.1520323489725957</c:v>
                </c:pt>
                <c:pt idx="13">
                  <c:v>-0.90657540639839751</c:v>
                </c:pt>
                <c:pt idx="14">
                  <c:v>-0.96145895681474736</c:v>
                </c:pt>
                <c:pt idx="15">
                  <c:v>-1.1034742721038078</c:v>
                </c:pt>
                <c:pt idx="16">
                  <c:v>-0.96145895681474769</c:v>
                </c:pt>
                <c:pt idx="17">
                  <c:v>-0.90657540639839729</c:v>
                </c:pt>
                <c:pt idx="18">
                  <c:v>-1.1520323489725941</c:v>
                </c:pt>
                <c:pt idx="19">
                  <c:v>-0.99145804271407578</c:v>
                </c:pt>
                <c:pt idx="20">
                  <c:v>-9.3594447657650377E-16</c:v>
                </c:pt>
                <c:pt idx="21">
                  <c:v>0.99145804271407578</c:v>
                </c:pt>
              </c:numCache>
            </c:numRef>
          </c:yVal>
        </c:ser>
        <c:dLbls/>
        <c:axId val="103007360"/>
        <c:axId val="103008896"/>
      </c:scatterChart>
      <c:valAx>
        <c:axId val="103007360"/>
        <c:scaling>
          <c:orientation val="minMax"/>
        </c:scaling>
        <c:axPos val="b"/>
        <c:numFmt formatCode="General" sourceLinked="1"/>
        <c:tickLblPos val="nextTo"/>
        <c:crossAx val="103008896"/>
        <c:crosses val="autoZero"/>
        <c:crossBetween val="midCat"/>
      </c:valAx>
      <c:valAx>
        <c:axId val="103008896"/>
        <c:scaling>
          <c:orientation val="minMax"/>
        </c:scaling>
        <c:axPos val="l"/>
        <c:majorGridlines/>
        <c:numFmt formatCode="General" sourceLinked="1"/>
        <c:tickLblPos val="nextTo"/>
        <c:crossAx val="10300736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Sheet6!$L$2</c:f>
              <c:strCache>
                <c:ptCount val="1"/>
                <c:pt idx="0">
                  <c:v>20logH1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Sheet6!$F$3:$F$11</c:f>
              <c:numCache>
                <c:formatCode>General</c:formatCode>
                <c:ptCount val="9"/>
                <c:pt idx="0">
                  <c:v>1E-4</c:v>
                </c:pt>
                <c:pt idx="1">
                  <c:v>1E-3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  <c:pt idx="6">
                  <c:v>100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Sheet6!$L$3:$L$11</c:f>
              <c:numCache>
                <c:formatCode>General</c:formatCode>
                <c:ptCount val="9"/>
                <c:pt idx="0">
                  <c:v>-4.3429448999285063E-8</c:v>
                </c:pt>
                <c:pt idx="1">
                  <c:v>-4.3429426478763223E-6</c:v>
                </c:pt>
                <c:pt idx="2">
                  <c:v>-4.3427276862828968E-4</c:v>
                </c:pt>
                <c:pt idx="3">
                  <c:v>-4.3213737826427526E-2</c:v>
                </c:pt>
                <c:pt idx="4">
                  <c:v>-3.0102999566398116</c:v>
                </c:pt>
                <c:pt idx="5">
                  <c:v>-20.043213737826427</c:v>
                </c:pt>
                <c:pt idx="6">
                  <c:v>-40.000434272768629</c:v>
                </c:pt>
                <c:pt idx="7">
                  <c:v>-60.000004342942646</c:v>
                </c:pt>
                <c:pt idx="8">
                  <c:v>-80.000000043429452</c:v>
                </c:pt>
              </c:numCache>
            </c:numRef>
          </c:yVal>
        </c:ser>
        <c:ser>
          <c:idx val="1"/>
          <c:order val="1"/>
          <c:tx>
            <c:strRef>
              <c:f>Sheet6!$M$2</c:f>
              <c:strCache>
                <c:ptCount val="1"/>
                <c:pt idx="0">
                  <c:v>20logH2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Sheet6!$F$3:$F$11</c:f>
              <c:numCache>
                <c:formatCode>General</c:formatCode>
                <c:ptCount val="9"/>
                <c:pt idx="0">
                  <c:v>1E-4</c:v>
                </c:pt>
                <c:pt idx="1">
                  <c:v>1E-3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  <c:pt idx="6">
                  <c:v>100</c:v>
                </c:pt>
                <c:pt idx="7">
                  <c:v>1000</c:v>
                </c:pt>
                <c:pt idx="8">
                  <c:v>10000</c:v>
                </c:pt>
              </c:numCache>
            </c:numRef>
          </c:xVal>
          <c:yVal>
            <c:numRef>
              <c:f>Sheet6!$M$3:$M$11</c:f>
              <c:numCache>
                <c:formatCode>General</c:formatCode>
                <c:ptCount val="9"/>
                <c:pt idx="0">
                  <c:v>2.6231635745142907E-11</c:v>
                </c:pt>
                <c:pt idx="1">
                  <c:v>2.6187932420450491E-9</c:v>
                </c:pt>
                <c:pt idx="2">
                  <c:v>2.1888441880263378E-7</c:v>
                </c:pt>
                <c:pt idx="3">
                  <c:v>-4.080439255884122E-4</c:v>
                </c:pt>
                <c:pt idx="4">
                  <c:v>-3.0089881892176145</c:v>
                </c:pt>
                <c:pt idx="5">
                  <c:v>-40.000408043925589</c:v>
                </c:pt>
                <c:pt idx="6">
                  <c:v>-79.999999781115577</c:v>
                </c:pt>
                <c:pt idx="7">
                  <c:v>-119.99999999738121</c:v>
                </c:pt>
                <c:pt idx="8">
                  <c:v>-159.99999999997377</c:v>
                </c:pt>
              </c:numCache>
            </c:numRef>
          </c:yVal>
        </c:ser>
        <c:dLbls/>
        <c:axId val="117863936"/>
        <c:axId val="117865472"/>
      </c:scatterChart>
      <c:valAx>
        <c:axId val="117863936"/>
        <c:scaling>
          <c:logBase val="10"/>
          <c:orientation val="minMax"/>
        </c:scaling>
        <c:axPos val="b"/>
        <c:numFmt formatCode="General" sourceLinked="1"/>
        <c:tickLblPos val="nextTo"/>
        <c:crossAx val="117865472"/>
        <c:crosses val="autoZero"/>
        <c:crossBetween val="midCat"/>
      </c:valAx>
      <c:valAx>
        <c:axId val="117865472"/>
        <c:scaling>
          <c:orientation val="minMax"/>
        </c:scaling>
        <c:axPos val="l"/>
        <c:majorGridlines/>
        <c:numFmt formatCode="General" sourceLinked="1"/>
        <c:tickLblPos val="nextTo"/>
        <c:crossAx val="11786393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Example!$Q$3:$Q$1048576</c:f>
              <c:numCache>
                <c:formatCode>General</c:formatCode>
                <c:ptCount val="1048574"/>
                <c:pt idx="0">
                  <c:v>2.02115554145221</c:v>
                </c:pt>
                <c:pt idx="1">
                  <c:v>2.02216361577897</c:v>
                </c:pt>
                <c:pt idx="2">
                  <c:v>2.0232202770873999</c:v>
                </c:pt>
                <c:pt idx="3">
                  <c:v>2.0243279210590299</c:v>
                </c:pt>
                <c:pt idx="4">
                  <c:v>2.0254890667715499</c:v>
                </c:pt>
                <c:pt idx="5">
                  <c:v>2.0267063635687599</c:v>
                </c:pt>
                <c:pt idx="6">
                  <c:v>2.0279825983624402</c:v>
                </c:pt>
                <c:pt idx="7">
                  <c:v>2.02932070339808</c:v>
                </c:pt>
                <c:pt idx="8">
                  <c:v>2.0307237645187901</c:v>
                </c:pt>
                <c:pt idx="9">
                  <c:v>2.0321950299652101</c:v>
                </c:pt>
                <c:pt idx="10">
                  <c:v>2.0337379197521801</c:v>
                </c:pt>
                <c:pt idx="11">
                  <c:v>2.0353560356668798</c:v>
                </c:pt>
                <c:pt idx="12">
                  <c:v>2.0370531719369902</c:v>
                </c:pt>
                <c:pt idx="13">
                  <c:v>2.03883332662231</c:v>
                </c:pt>
                <c:pt idx="14">
                  <c:v>2.0407007137875999</c:v>
                </c:pt>
                <c:pt idx="15">
                  <c:v>2.04265977652063</c:v>
                </c:pt>
                <c:pt idx="16">
                  <c:v>2.04471520086503</c:v>
                </c:pt>
                <c:pt idx="17">
                  <c:v>2.0468719307444498</c:v>
                </c:pt>
                <c:pt idx="18">
                  <c:v>2.0491351839622101</c:v>
                </c:pt>
                <c:pt idx="19">
                  <c:v>2.0515104693687798</c:v>
                </c:pt>
                <c:pt idx="20">
                  <c:v>2.0540036052989201</c:v>
                </c:pt>
                <c:pt idx="21">
                  <c:v>2.0566207393907199</c:v>
                </c:pt>
                <c:pt idx="22">
                  <c:v>2.0593683699102701</c:v>
                </c:pt>
                <c:pt idx="23">
                  <c:v>2.0622533687191198</c:v>
                </c:pt>
                <c:pt idx="24">
                  <c:v>2.06528300603558</c:v>
                </c:pt>
                <c:pt idx="25">
                  <c:v>2.06846497715821</c:v>
                </c:pt>
                <c:pt idx="26">
                  <c:v>2.0718074313372901</c:v>
                </c:pt>
                <c:pt idx="27">
                  <c:v>2.0753190030016002</c:v>
                </c:pt>
                <c:pt idx="28">
                  <c:v>2.07900884557057</c:v>
                </c:pt>
                <c:pt idx="29">
                  <c:v>2.0828866681084799</c:v>
                </c:pt>
                <c:pt idx="30">
                  <c:v>2.0869627751072701</c:v>
                </c:pt>
                <c:pt idx="31">
                  <c:v>2.0912481097178599</c:v>
                </c:pt>
                <c:pt idx="32">
                  <c:v>2.0957543007886099</c:v>
                </c:pt>
                <c:pt idx="33">
                  <c:v>2.1004937141127402</c:v>
                </c:pt>
                <c:pt idx="34">
                  <c:v>2.1054795083361002</c:v>
                </c:pt>
                <c:pt idx="35">
                  <c:v>2.1107256960333198</c:v>
                </c:pt>
                <c:pt idx="36">
                  <c:v>2.1162472105246999</c:v>
                </c:pt>
                <c:pt idx="37">
                  <c:v>2.1220599790803898</c:v>
                </c:pt>
                <c:pt idx="38">
                  <c:v>2.1281810032430801</c:v>
                </c:pt>
                <c:pt idx="39">
                  <c:v>2.1346284470981098</c:v>
                </c:pt>
                <c:pt idx="40">
                  <c:v>2.14142173443238</c:v>
                </c:pt>
                <c:pt idx="41">
                  <c:v>2.1485816558533899</c:v>
                </c:pt>
                <c:pt idx="42">
                  <c:v>2.1561304870900599</c:v>
                </c:pt>
                <c:pt idx="43">
                  <c:v>2.1640921198720098</c:v>
                </c:pt>
                <c:pt idx="44">
                  <c:v>2.17249220698648</c:v>
                </c:pt>
                <c:pt idx="45">
                  <c:v>2.18135832334996</c:v>
                </c:pt>
                <c:pt idx="46">
                  <c:v>2.1907201452082301</c:v>
                </c:pt>
                <c:pt idx="47">
                  <c:v>2.2006096499041301</c:v>
                </c:pt>
                <c:pt idx="48">
                  <c:v>2.2110613390348499</c:v>
                </c:pt>
                <c:pt idx="49">
                  <c:v>2.2221124882721801</c:v>
                </c:pt>
                <c:pt idx="50">
                  <c:v>2.2338034276532399</c:v>
                </c:pt>
                <c:pt idx="51">
                  <c:v>2.24617785678383</c:v>
                </c:pt>
                <c:pt idx="52">
                  <c:v>2.2592832001524301</c:v>
                </c:pt>
                <c:pt idx="53">
                  <c:v>2.2731710086561798</c:v>
                </c:pt>
                <c:pt idx="54">
                  <c:v>2.2878974145247599</c:v>
                </c:pt>
                <c:pt idx="55">
                  <c:v>2.3035236481333099</c:v>
                </c:pt>
                <c:pt idx="56">
                  <c:v>2.3201166267745901</c:v>
                </c:pt>
                <c:pt idx="57">
                  <c:v>2.33774962737699</c:v>
                </c:pt>
                <c:pt idx="58">
                  <c:v>2.3565030574921</c:v>
                </c:pt>
                <c:pt idx="59">
                  <c:v>2.3764653417373101</c:v>
                </c:pt>
                <c:pt idx="60">
                  <c:v>2.39773394440093</c:v>
                </c:pt>
                <c:pt idx="61">
                  <c:v>2.4204165532719499</c:v>
                </c:pt>
                <c:pt idx="62">
                  <c:v>2.4446324551689802</c:v>
                </c:pt>
                <c:pt idx="63">
                  <c:v>2.4705141404069999</c:v>
                </c:pt>
                <c:pt idx="64">
                  <c:v>2.4982091819405201</c:v>
                </c:pt>
                <c:pt idx="65">
                  <c:v>2.5278824456690701</c:v>
                </c:pt>
                <c:pt idx="66">
                  <c:v>2.5597187020635701</c:v>
                </c:pt>
                <c:pt idx="67">
                  <c:v>2.5939257267841902</c:v>
                </c:pt>
                <c:pt idx="68">
                  <c:v>2.6307380005460099</c:v>
                </c:pt>
                <c:pt idx="69">
                  <c:v>2.6704211478378599</c:v>
                </c:pt>
                <c:pt idx="70">
                  <c:v>2.71327729253664</c:v>
                </c:pt>
                <c:pt idx="71">
                  <c:v>2.7596515592242099</c:v>
                </c:pt>
                <c:pt idx="72">
                  <c:v>2.80994001665852</c:v>
                </c:pt>
                <c:pt idx="73">
                  <c:v>2.86459945085126</c:v>
                </c:pt>
                <c:pt idx="74">
                  <c:v>2.9241594788733698</c:v>
                </c:pt>
                <c:pt idx="75">
                  <c:v>2.9892376844166999</c:v>
                </c:pt>
                <c:pt idx="76">
                  <c:v>3.0605586923177999</c:v>
                </c:pt>
                <c:pt idx="77">
                  <c:v>3.1389784317082001</c:v>
                </c:pt>
                <c:pt idx="78">
                  <c:v>3.2255153118535098</c:v>
                </c:pt>
                <c:pt idx="79">
                  <c:v>3.3213907217349501</c:v>
                </c:pt>
                <c:pt idx="80">
                  <c:v>3.4280822753515801</c:v>
                </c:pt>
                <c:pt idx="81">
                  <c:v>3.5473947385703601</c:v>
                </c:pt>
                <c:pt idx="82">
                  <c:v>3.6815558841876701</c:v>
                </c:pt>
                <c:pt idx="83">
                  <c:v>3.8333481244817</c:v>
                </c:pt>
                <c:pt idx="84">
                  <c:v>4.0062925196611197</c:v>
                </c:pt>
                <c:pt idx="85">
                  <c:v>4.20491117648998</c:v>
                </c:pt>
                <c:pt idx="86">
                  <c:v>4.4351099273230403</c:v>
                </c:pt>
                <c:pt idx="87">
                  <c:v>4.7047508393460697</c:v>
                </c:pt>
                <c:pt idx="88">
                  <c:v>5.02453412052615</c:v>
                </c:pt>
                <c:pt idx="89">
                  <c:v>5.4094033775265604</c:v>
                </c:pt>
                <c:pt idx="90">
                  <c:v>5.8808753373712204</c:v>
                </c:pt>
                <c:pt idx="91">
                  <c:v>6.4710884151445898</c:v>
                </c:pt>
                <c:pt idx="92">
                  <c:v>7.2302499974203904</c:v>
                </c:pt>
                <c:pt idx="93">
                  <c:v>8.2413301492922209</c:v>
                </c:pt>
                <c:pt idx="94">
                  <c:v>9.6517358500560295</c:v>
                </c:pt>
                <c:pt idx="95">
                  <c:v>11.7499259916078</c:v>
                </c:pt>
                <c:pt idx="96">
                  <c:v>15.181843149462001</c:v>
                </c:pt>
                <c:pt idx="97">
                  <c:v>21.707236100702801</c:v>
                </c:pt>
                <c:pt idx="98">
                  <c:v>37.386784438040003</c:v>
                </c:pt>
                <c:pt idx="99">
                  <c:v>0</c:v>
                </c:pt>
                <c:pt idx="100">
                  <c:v>-35.704101953512499</c:v>
                </c:pt>
                <c:pt idx="101">
                  <c:v>-19.7972346162971</c:v>
                </c:pt>
                <c:pt idx="102">
                  <c:v>-13.2228326116046</c:v>
                </c:pt>
                <c:pt idx="103">
                  <c:v>-9.7731627529564502</c:v>
                </c:pt>
                <c:pt idx="104">
                  <c:v>-7.6666462998001199</c:v>
                </c:pt>
                <c:pt idx="105">
                  <c:v>-6.2516882396650804</c:v>
                </c:pt>
                <c:pt idx="106">
                  <c:v>-5.2378530984633098</c:v>
                </c:pt>
                <c:pt idx="107">
                  <c:v>-4.4768993811517896</c:v>
                </c:pt>
                <c:pt idx="108">
                  <c:v>-3.8854558039506499</c:v>
                </c:pt>
                <c:pt idx="109">
                  <c:v>-3.4131027903062798</c:v>
                </c:pt>
                <c:pt idx="110">
                  <c:v>-3.0275811998807498</c:v>
                </c:pt>
                <c:pt idx="111">
                  <c:v>-2.70730152818021</c:v>
                </c:pt>
                <c:pt idx="112">
                  <c:v>-2.43727418511576</c:v>
                </c:pt>
                <c:pt idx="113">
                  <c:v>-2.20676875510962</c:v>
                </c:pt>
                <c:pt idx="114">
                  <c:v>-2.0079026650306</c:v>
                </c:pt>
                <c:pt idx="115">
                  <c:v>-1.8347557667254599</c:v>
                </c:pt>
                <c:pt idx="116">
                  <c:v>-1.6827957140693099</c:v>
                </c:pt>
                <c:pt idx="117">
                  <c:v>-1.5484939665914099</c:v>
                </c:pt>
                <c:pt idx="118">
                  <c:v>-1.4290625446114</c:v>
                </c:pt>
                <c:pt idx="119">
                  <c:v>-1.32226946253255</c:v>
                </c:pt>
                <c:pt idx="120">
                  <c:v>-1.22630671923631</c:v>
                </c:pt>
                <c:pt idx="121">
                  <c:v>-1.1396941829499201</c:v>
                </c:pt>
                <c:pt idx="122">
                  <c:v>-1.0612084815994001</c:v>
                </c:pt>
                <c:pt idx="123">
                  <c:v>-0.98982962681891595</c:v>
                </c:pt>
                <c:pt idx="124">
                  <c:v>-0.92470041948109005</c:v>
                </c:pt>
                <c:pt idx="125">
                  <c:v>-0.86509520398609496</c:v>
                </c:pt>
                <c:pt idx="126">
                  <c:v>-0.81039555299392096</c:v>
                </c:pt>
                <c:pt idx="127">
                  <c:v>-0.76007115356272303</c:v>
                </c:pt>
                <c:pt idx="128">
                  <c:v>-0.713664641569564</c:v>
                </c:pt>
                <c:pt idx="129">
                  <c:v>-0.670779464767015</c:v>
                </c:pt>
                <c:pt idx="130">
                  <c:v>-0.63107009170252704</c:v>
                </c:pt>
                <c:pt idx="131">
                  <c:v>-0.59423405411720398</c:v>
                </c:pt>
                <c:pt idx="132">
                  <c:v>-0.56000543444806505</c:v>
                </c:pt>
                <c:pt idx="133">
                  <c:v>-0.52814950129902405</c:v>
                </c:pt>
                <c:pt idx="134">
                  <c:v>-0.49845826356351502</c:v>
                </c:pt>
                <c:pt idx="135">
                  <c:v>-0.47074676477182797</c:v>
                </c:pt>
                <c:pt idx="136">
                  <c:v>-0.44484997776568302</c:v>
                </c:pt>
                <c:pt idx="137">
                  <c:v>-0.42062018921946898</c:v>
                </c:pt>
                <c:pt idx="138">
                  <c:v>-0.39792478616464</c:v>
                </c:pt>
                <c:pt idx="139">
                  <c:v>-0.376644374223923</c:v>
                </c:pt>
                <c:pt idx="140">
                  <c:v>-0.35667117096415002</c:v>
                </c:pt>
                <c:pt idx="141">
                  <c:v>-0.33790762854571799</c:v>
                </c:pt>
                <c:pt idx="142">
                  <c:v>-0.32026524836431502</c:v>
                </c:pt>
                <c:pt idx="143">
                  <c:v>-0.30366355715757698</c:v>
                </c:pt>
                <c:pt idx="144">
                  <c:v>-0.28802921947234</c:v>
                </c:pt>
                <c:pt idx="145">
                  <c:v>-0.27329526575106999</c:v>
                </c:pt>
                <c:pt idx="146">
                  <c:v>-0.259400418824207</c:v>
                </c:pt>
                <c:pt idx="147">
                  <c:v>-0.24628850446230999</c:v>
                </c:pt>
                <c:pt idx="148">
                  <c:v>-0.233907933982966</c:v>
                </c:pt>
                <c:pt idx="149">
                  <c:v>-0.22221124882721799</c:v>
                </c:pt>
                <c:pt idx="150">
                  <c:v>-0.21115471860169099</c:v>
                </c:pt>
                <c:pt idx="151">
                  <c:v>-0.200697985390379</c:v>
                </c:pt>
                <c:pt idx="152">
                  <c:v>-0.19080374822596499</c:v>
                </c:pt>
                <c:pt idx="153">
                  <c:v>-0.18143748251557501</c:v>
                </c:pt>
                <c:pt idx="154">
                  <c:v>-0.172567189972782</c:v>
                </c:pt>
                <c:pt idx="155">
                  <c:v>-0.16416317524322899</c:v>
                </c:pt>
                <c:pt idx="156">
                  <c:v>-0.15619784594620401</c:v>
                </c:pt>
                <c:pt idx="157">
                  <c:v>-0.148645533306766</c:v>
                </c:pt>
                <c:pt idx="158">
                  <c:v>-0.141482330936054</c:v>
                </c:pt>
                <c:pt idx="159">
                  <c:v>-0.134685949643291</c:v>
                </c:pt>
                <c:pt idx="160">
                  <c:v>-0.128235586440546</c:v>
                </c:pt>
                <c:pt idx="161">
                  <c:v>-0.122111806138771</c:v>
                </c:pt>
                <c:pt idx="162">
                  <c:v>-0.11629643413705</c:v>
                </c:pt>
                <c:pt idx="163">
                  <c:v>-0.110772459181918</c:v>
                </c:pt>
                <c:pt idx="164">
                  <c:v>-0.10552394502418801</c:v>
                </c:pt>
                <c:pt idx="165">
                  <c:v>-0.10053595003089</c:v>
                </c:pt>
                <c:pt idx="166">
                  <c:v>-9.5794453922505393E-2</c:v>
                </c:pt>
                <c:pt idx="167">
                  <c:v>-9.12862909034165E-2</c:v>
                </c:pt>
                <c:pt idx="168">
                  <c:v>-8.6999088538450703E-2</c:v>
                </c:pt>
                <c:pt idx="169">
                  <c:v>-8.29212118024268E-2</c:v>
                </c:pt>
                <c:pt idx="170">
                  <c:v>-7.9041711794258104E-2</c:v>
                </c:pt>
                <c:pt idx="171">
                  <c:v>-7.5350278663724707E-2</c:v>
                </c:pt>
                <c:pt idx="172">
                  <c:v>-7.1837198348603998E-2</c:v>
                </c:pt>
                <c:pt idx="173">
                  <c:v>-6.8493312763385897E-2</c:v>
                </c:pt>
                <c:pt idx="174">
                  <c:v>-6.5309983119117204E-2</c:v>
                </c:pt>
                <c:pt idx="175">
                  <c:v>-6.22790560876815E-2</c:v>
                </c:pt>
                <c:pt idx="176">
                  <c:v>-5.9392832553637101E-2</c:v>
                </c:pt>
                <c:pt idx="177">
                  <c:v>-5.6644038723104598E-2</c:v>
                </c:pt>
                <c:pt idx="178">
                  <c:v>-5.40257993825548E-2</c:v>
                </c:pt>
                <c:pt idx="179">
                  <c:v>-5.1531613121072899E-2</c:v>
                </c:pt>
                <c:pt idx="180">
                  <c:v>-4.9155329348096001E-2</c:v>
                </c:pt>
                <c:pt idx="181">
                  <c:v>-4.6891126955007703E-2</c:v>
                </c:pt>
                <c:pt idx="182">
                  <c:v>-4.4733494483588099E-2</c:v>
                </c:pt>
                <c:pt idx="183">
                  <c:v>-4.2677211677357302E-2</c:v>
                </c:pt>
                <c:pt idx="184">
                  <c:v>-4.0717332303504897E-2</c:v>
                </c:pt>
                <c:pt idx="185">
                  <c:v>-3.8849168143531398E-2</c:v>
                </c:pt>
                <c:pt idx="186">
                  <c:v>-3.7068274060079301E-2</c:v>
                </c:pt>
                <c:pt idx="187">
                  <c:v>-3.5370434055819397E-2</c:v>
                </c:pt>
                <c:pt idx="188">
                  <c:v>-3.3751648247800303E-2</c:v>
                </c:pt>
                <c:pt idx="189">
                  <c:v>-3.22081206874517E-2</c:v>
                </c:pt>
                <c:pt idx="190">
                  <c:v>-3.0736247962541399E-2</c:v>
                </c:pt>
                <c:pt idx="191">
                  <c:v>-2.9332608522896798E-2</c:v>
                </c:pt>
                <c:pt idx="192">
                  <c:v>-2.7993952676679802E-2</c:v>
                </c:pt>
                <c:pt idx="193">
                  <c:v>-2.6717193208496699E-2</c:v>
                </c:pt>
                <c:pt idx="194">
                  <c:v>-2.5499396574699601E-2</c:v>
                </c:pt>
                <c:pt idx="195">
                  <c:v>-2.4337774634922801E-2</c:v>
                </c:pt>
                <c:pt idx="196">
                  <c:v>-2.32296768822382E-2</c:v>
                </c:pt>
                <c:pt idx="197">
                  <c:v>-2.2172583137357101E-2</c:v>
                </c:pt>
                <c:pt idx="198">
                  <c:v>-2.1164096675058801E-2</c:v>
                </c:pt>
                <c:pt idx="199">
                  <c:v>-2.0201937753544501E-2</c:v>
                </c:pt>
                <c:pt idx="200">
                  <c:v>2</c:v>
                </c:pt>
              </c:numCache>
            </c:numRef>
          </c:xVal>
          <c:yVal>
            <c:numRef>
              <c:f>Example!$R$3:$R$1048576</c:f>
              <c:numCache>
                <c:formatCode>General</c:formatCode>
                <c:ptCount val="1048574"/>
                <c:pt idx="0">
                  <c:v>-4.1802411017082403E-3</c:v>
                </c:pt>
                <c:pt idx="1">
                  <c:v>-4.2818803866485197E-3</c:v>
                </c:pt>
                <c:pt idx="2">
                  <c:v>-4.3861994794642204E-3</c:v>
                </c:pt>
                <c:pt idx="3">
                  <c:v>-4.4932840101707897E-3</c:v>
                </c:pt>
                <c:pt idx="4">
                  <c:v>-4.6032233726084901E-3</c:v>
                </c:pt>
                <c:pt idx="5">
                  <c:v>-4.71611095251379E-3</c:v>
                </c:pt>
                <c:pt idx="6">
                  <c:v>-4.8320443727317202E-3</c:v>
                </c:pt>
                <c:pt idx="7">
                  <c:v>-4.9511257570486198E-3</c:v>
                </c:pt>
                <c:pt idx="8">
                  <c:v>-5.0734620142701596E-3</c:v>
                </c:pt>
                <c:pt idx="9">
                  <c:v>-5.1991651443272901E-3</c:v>
                </c:pt>
                <c:pt idx="10">
                  <c:v>-5.3283525683709299E-3</c:v>
                </c:pt>
                <c:pt idx="11">
                  <c:v>-5.46114748501241E-3</c:v>
                </c:pt>
                <c:pt idx="12">
                  <c:v>-5.5976792550841798E-3</c:v>
                </c:pt>
                <c:pt idx="13">
                  <c:v>-5.7380838175418204E-3</c:v>
                </c:pt>
                <c:pt idx="14">
                  <c:v>-5.8825041393967201E-3</c:v>
                </c:pt>
                <c:pt idx="15">
                  <c:v>-6.0310907028752903E-3</c:v>
                </c:pt>
                <c:pt idx="16">
                  <c:v>-6.1840020333386696E-3</c:v>
                </c:pt>
                <c:pt idx="17">
                  <c:v>-6.34140527187756E-3</c:v>
                </c:pt>
                <c:pt idx="18">
                  <c:v>-6.5034767969232897E-3</c:v>
                </c:pt>
                <c:pt idx="19">
                  <c:v>-6.6704028996950101E-3</c:v>
                </c:pt>
                <c:pt idx="20">
                  <c:v>-6.8423805188416601E-3</c:v>
                </c:pt>
                <c:pt idx="21">
                  <c:v>-7.0196180402438803E-3</c:v>
                </c:pt>
                <c:pt idx="22">
                  <c:v>-7.2023361686254497E-3</c:v>
                </c:pt>
                <c:pt idx="23">
                  <c:v>-7.3907688783966001E-3</c:v>
                </c:pt>
                <c:pt idx="24">
                  <c:v>-7.5851644520261901E-3</c:v>
                </c:pt>
                <c:pt idx="25">
                  <c:v>-7.7857866152314997E-3</c:v>
                </c:pt>
                <c:pt idx="26">
                  <c:v>-7.9929157793995498E-3</c:v>
                </c:pt>
                <c:pt idx="27">
                  <c:v>-8.2068504029330306E-3</c:v>
                </c:pt>
                <c:pt idx="28">
                  <c:v>-8.4279084846732091E-3</c:v>
                </c:pt>
                <c:pt idx="29">
                  <c:v>-8.6564292042145396E-3</c:v>
                </c:pt>
                <c:pt idx="30">
                  <c:v>-8.8927747258283601E-3</c:v>
                </c:pt>
                <c:pt idx="31">
                  <c:v>-9.1373321848930295E-3</c:v>
                </c:pt>
                <c:pt idx="32">
                  <c:v>-9.3905158782274806E-3</c:v>
                </c:pt>
                <c:pt idx="33">
                  <c:v>-9.6527696826015103E-3</c:v>
                </c:pt>
                <c:pt idx="34">
                  <c:v>-9.9245697290114496E-3</c:v>
                </c:pt>
                <c:pt idx="35">
                  <c:v>-1.02064273641366E-2</c:v>
                </c:pt>
                <c:pt idx="36">
                  <c:v>-1.04988924348217E-2</c:v>
                </c:pt>
                <c:pt idx="37">
                  <c:v>-1.08025569365698E-2</c:v>
                </c:pt>
                <c:pt idx="38">
                  <c:v>-1.1118059073002499E-2</c:v>
                </c:pt>
                <c:pt idx="39">
                  <c:v>-1.1446087780209E-2</c:v>
                </c:pt>
                <c:pt idx="40">
                  <c:v>-1.17873877780365E-2</c:v>
                </c:pt>
                <c:pt idx="41">
                  <c:v>-1.2142765219901999E-2</c:v>
                </c:pt>
                <c:pt idx="42">
                  <c:v>-1.25130940238923E-2</c:v>
                </c:pt>
                <c:pt idx="43">
                  <c:v>-1.2899322981090301E-2</c:v>
                </c:pt>
                <c:pt idx="44">
                  <c:v>-1.3302483752618E-2</c:v>
                </c:pt>
                <c:pt idx="45">
                  <c:v>-1.37236998853058E-2</c:v>
                </c:pt>
                <c:pt idx="46">
                  <c:v>-1.4164196997766901E-2</c:v>
                </c:pt>
                <c:pt idx="47">
                  <c:v>-1.46253143147241E-2</c:v>
                </c:pt>
                <c:pt idx="48">
                  <c:v>-1.51085177585748E-2</c:v>
                </c:pt>
                <c:pt idx="49">
                  <c:v>-1.56154148445429E-2</c:v>
                </c:pt>
                <c:pt idx="50">
                  <c:v>-1.6147771670705299E-2</c:v>
                </c:pt>
                <c:pt idx="51">
                  <c:v>-1.6707532348469199E-2</c:v>
                </c:pt>
                <c:pt idx="52">
                  <c:v>-1.72968412848707E-2</c:v>
                </c:pt>
                <c:pt idx="53">
                  <c:v>-1.7918068808133701E-2</c:v>
                </c:pt>
                <c:pt idx="54">
                  <c:v>-1.8573840725751901E-2</c:v>
                </c:pt>
                <c:pt idx="55">
                  <c:v>-1.9267072524374599E-2</c:v>
                </c:pt>
                <c:pt idx="56">
                  <c:v>-2.00010090686751E-2</c:v>
                </c:pt>
                <c:pt idx="57">
                  <c:v>-2.0779270839468501E-2</c:v>
                </c:pt>
                <c:pt idx="58">
                  <c:v>-2.16059079790695E-2</c:v>
                </c:pt>
                <c:pt idx="59">
                  <c:v>-2.24854636965491E-2</c:v>
                </c:pt>
                <c:pt idx="60">
                  <c:v>-2.34230489432583E-2</c:v>
                </c:pt>
                <c:pt idx="61">
                  <c:v>-2.4424430720934701E-2</c:v>
                </c:pt>
                <c:pt idx="62">
                  <c:v>-2.5496136959009701E-2</c:v>
                </c:pt>
                <c:pt idx="63">
                  <c:v>-2.66455816319052E-2</c:v>
                </c:pt>
                <c:pt idx="64">
                  <c:v>-2.7881214731632499E-2</c:v>
                </c:pt>
                <c:pt idx="65">
                  <c:v>-2.9212702934229499E-2</c:v>
                </c:pt>
                <c:pt idx="66">
                  <c:v>-3.0651148393925201E-2</c:v>
                </c:pt>
                <c:pt idx="67">
                  <c:v>-3.22093551950638E-2</c:v>
                </c:pt>
                <c:pt idx="68">
                  <c:v>-3.3902155767609701E-2</c:v>
                </c:pt>
                <c:pt idx="69">
                  <c:v>-3.5746813278486202E-2</c:v>
                </c:pt>
                <c:pt idx="70">
                  <c:v>-3.7763521003813798E-2</c:v>
                </c:pt>
                <c:pt idx="71">
                  <c:v>-3.9976026475967499E-2</c:v>
                </c:pt>
                <c:pt idx="72">
                  <c:v>-4.2412417522697698E-2</c:v>
                </c:pt>
                <c:pt idx="73">
                  <c:v>-4.5106120256335598E-2</c:v>
                </c:pt>
                <c:pt idx="74">
                  <c:v>-4.80971772380588E-2</c:v>
                </c:pt>
                <c:pt idx="75">
                  <c:v>-5.1433899858501303E-2</c:v>
                </c:pt>
                <c:pt idx="76">
                  <c:v>-5.5175026145686097E-2</c:v>
                </c:pt>
                <c:pt idx="77">
                  <c:v>-5.9392569487418903E-2</c:v>
                </c:pt>
                <c:pt idx="78">
                  <c:v>-6.4175624228112793E-2</c:v>
                </c:pt>
                <c:pt idx="79">
                  <c:v>-6.9635515402109202E-2</c:v>
                </c:pt>
                <c:pt idx="80">
                  <c:v>-7.5912866030998505E-2</c:v>
                </c:pt>
                <c:pt idx="81">
                  <c:v>-8.3187446795099207E-2</c:v>
                </c:pt>
                <c:pt idx="82">
                  <c:v>-9.1692138894081093E-2</c:v>
                </c:pt>
                <c:pt idx="83">
                  <c:v>-0.101733104108174</c:v>
                </c:pt>
                <c:pt idx="84">
                  <c:v>-0.113719539334505</c:v>
                </c:pt>
                <c:pt idx="85">
                  <c:v>-0.12820861483943999</c:v>
                </c:pt>
                <c:pt idx="86">
                  <c:v>-0.14597517153557801</c:v>
                </c:pt>
                <c:pt idx="87">
                  <c:v>-0.16812313718079999</c:v>
                </c:pt>
                <c:pt idx="88">
                  <c:v>-0.19626993062616399</c:v>
                </c:pt>
                <c:pt idx="89">
                  <c:v>-0.23286423786053101</c:v>
                </c:pt>
                <c:pt idx="90">
                  <c:v>-0.28176024942066302</c:v>
                </c:pt>
                <c:pt idx="91">
                  <c:v>-0.349315888061143</c:v>
                </c:pt>
                <c:pt idx="92">
                  <c:v>-0.446643241272841</c:v>
                </c:pt>
                <c:pt idx="93">
                  <c:v>-0.59463394866559105</c:v>
                </c:pt>
                <c:pt idx="94">
                  <c:v>-0.83648998874007197</c:v>
                </c:pt>
                <c:pt idx="95">
                  <c:v>-1.2739301084210799</c:v>
                </c:pt>
                <c:pt idx="96">
                  <c:v>-2.1960499999091398</c:v>
                </c:pt>
                <c:pt idx="97">
                  <c:v>-4.7120007481470498</c:v>
                </c:pt>
                <c:pt idx="98">
                  <c:v>-16.235439495416902</c:v>
                </c:pt>
                <c:pt idx="99">
                  <c:v>-99.999999999999503</c:v>
                </c:pt>
                <c:pt idx="100">
                  <c:v>-15.5047243489255</c:v>
                </c:pt>
                <c:pt idx="101">
                  <c:v>-4.2973957573624304</c:v>
                </c:pt>
                <c:pt idx="102">
                  <c:v>-1.9126795916436301</c:v>
                </c:pt>
                <c:pt idx="103">
                  <c:v>-1.05960891110143</c:v>
                </c:pt>
                <c:pt idx="104">
                  <c:v>-0.66444761612044001</c:v>
                </c:pt>
                <c:pt idx="105">
                  <c:v>-0.45107597880878397</c:v>
                </c:pt>
                <c:pt idx="106">
                  <c:v>-0.32356442530247997</c:v>
                </c:pt>
                <c:pt idx="107">
                  <c:v>-0.24166754999475201</c:v>
                </c:pt>
                <c:pt idx="108">
                  <c:v>-0.18615715070122099</c:v>
                </c:pt>
                <c:pt idx="109">
                  <c:v>-0.14692740114487901</c:v>
                </c:pt>
                <c:pt idx="110">
                  <c:v>-0.118264328156945</c:v>
                </c:pt>
                <c:pt idx="111">
                  <c:v>-9.6744767524243699E-2</c:v>
                </c:pt>
                <c:pt idx="112">
                  <c:v>-8.0219323327179404E-2</c:v>
                </c:pt>
                <c:pt idx="113">
                  <c:v>-6.7284837536029402E-2</c:v>
                </c:pt>
                <c:pt idx="114">
                  <c:v>-5.6994781328428702E-2</c:v>
                </c:pt>
                <c:pt idx="115">
                  <c:v>-4.8692525011562501E-2</c:v>
                </c:pt>
                <c:pt idx="116">
                  <c:v>-4.1911393769010402E-2</c:v>
                </c:pt>
                <c:pt idx="117">
                  <c:v>-3.6312637569696403E-2</c:v>
                </c:pt>
                <c:pt idx="118">
                  <c:v>-3.1645749659808702E-2</c:v>
                </c:pt>
                <c:pt idx="119">
                  <c:v>-2.7722398006768501E-2</c:v>
                </c:pt>
                <c:pt idx="120">
                  <c:v>-2.4398891833781401E-2</c:v>
                </c:pt>
                <c:pt idx="121">
                  <c:v>-2.1564138597290301E-2</c:v>
                </c:pt>
                <c:pt idx="122">
                  <c:v>-1.9131214789391698E-2</c:v>
                </c:pt>
                <c:pt idx="123">
                  <c:v>-1.7031364942368701E-2</c:v>
                </c:pt>
                <c:pt idx="124">
                  <c:v>-1.52096629097074E-2</c:v>
                </c:pt>
                <c:pt idx="125">
                  <c:v>-1.3621830546878299E-2</c:v>
                </c:pt>
                <c:pt idx="126">
                  <c:v>-1.22318748259218E-2</c:v>
                </c:pt>
                <c:pt idx="127">
                  <c:v>-1.10103119565516E-2</c:v>
                </c:pt>
                <c:pt idx="128">
                  <c:v>-9.9328180557600402E-3</c:v>
                </c:pt>
                <c:pt idx="129">
                  <c:v>-8.9791935243936499E-3</c:v>
                </c:pt>
                <c:pt idx="130">
                  <c:v>-8.1325607281068704E-3</c:v>
                </c:pt>
                <c:pt idx="131">
                  <c:v>-7.37873699328796E-3</c:v>
                </c:pt>
                <c:pt idx="132">
                  <c:v>-6.7057406186213199E-3</c:v>
                </c:pt>
                <c:pt idx="133">
                  <c:v>-6.10339872122748E-3</c:v>
                </c:pt>
                <c:pt idx="134">
                  <c:v>-5.5630337049581901E-3</c:v>
                </c:pt>
                <c:pt idx="135">
                  <c:v>-5.0772109106878901E-3</c:v>
                </c:pt>
                <c:pt idx="136">
                  <c:v>-4.6395342315548298E-3</c:v>
                </c:pt>
                <c:pt idx="137">
                  <c:v>-4.2444795948572396E-3</c:v>
                </c:pt>
                <c:pt idx="138">
                  <c:v>-3.8872585358500798E-3</c:v>
                </c:pt>
                <c:pt idx="139">
                  <c:v>-3.5637058341992599E-3</c:v>
                </c:pt>
                <c:pt idx="140">
                  <c:v>-3.2701865054398801E-3</c:v>
                </c:pt>
                <c:pt idx="141">
                  <c:v>-3.0035184478469298E-3</c:v>
                </c:pt>
                <c:pt idx="142">
                  <c:v>-2.76090781945788E-3</c:v>
                </c:pt>
                <c:pt idx="143">
                  <c:v>-2.5398948187512101E-3</c:v>
                </c:pt>
                <c:pt idx="144">
                  <c:v>-2.3383080084267102E-3</c:v>
                </c:pt>
                <c:pt idx="145">
                  <c:v>-2.15422568650469E-3</c:v>
                </c:pt>
                <c:pt idx="146">
                  <c:v>-1.9859430961681299E-3</c:v>
                </c:pt>
                <c:pt idx="147">
                  <c:v>-1.8319444931453701E-3</c:v>
                </c:pt>
                <c:pt idx="148">
                  <c:v>-1.69087927038034E-3</c:v>
                </c:pt>
                <c:pt idx="149">
                  <c:v>-1.56154148445432E-3</c:v>
                </c:pt>
                <c:pt idx="150">
                  <c:v>-1.44285224452124E-3</c:v>
                </c:pt>
                <c:pt idx="151">
                  <c:v>-1.3338445184015899E-3</c:v>
                </c:pt>
                <c:pt idx="152">
                  <c:v>-1.23364998660203E-3</c:v>
                </c:pt>
                <c:pt idx="153">
                  <c:v>-1.14148763700833E-3</c:v>
                </c:pt>
                <c:pt idx="154">
                  <c:v>-1.05665384366657E-3</c:v>
                </c:pt>
                <c:pt idx="155">
                  <c:v>-9.7851371465139695E-4</c:v>
                </c:pt>
                <c:pt idx="156">
                  <c:v>-9.0649352827071902E-4</c:v>
                </c:pt>
                <c:pt idx="157">
                  <c:v>-8.4007410517256695E-4</c:v>
                </c:pt>
                <c:pt idx="158">
                  <c:v>-7.7878498740737302E-4</c:v>
                </c:pt>
                <c:pt idx="159">
                  <c:v>-7.22199315048807E-4</c:v>
                </c:pt>
                <c:pt idx="160">
                  <c:v>-6.6992930729788103E-4</c:v>
                </c:pt>
                <c:pt idx="161">
                  <c:v>-6.21622268666098E-4</c:v>
                </c:pt>
                <c:pt idx="162">
                  <c:v>-5.76957052316925E-4</c:v>
                </c:pt>
                <c:pt idx="163">
                  <c:v>-5.3564092231964296E-4</c:v>
                </c:pt>
                <c:pt idx="164">
                  <c:v>-4.9740676474243305E-4</c:v>
                </c:pt>
                <c:pt idx="165">
                  <c:v>-4.62010604435284E-4</c:v>
                </c:pt>
                <c:pt idx="166">
                  <c:v>-4.2922939023288701E-4</c:v>
                </c:pt>
                <c:pt idx="167">
                  <c:v>-3.9885901631435601E-4</c:v>
                </c:pt>
                <c:pt idx="168">
                  <c:v>-3.7071255172967501E-4</c:v>
                </c:pt>
                <c:pt idx="169">
                  <c:v>-3.4461865375865999E-4</c:v>
                </c:pt>
                <c:pt idx="170">
                  <c:v>-3.2042014390329501E-4</c:v>
                </c:pt>
                <c:pt idx="171">
                  <c:v>-2.9797272800862401E-4</c:v>
                </c:pt>
                <c:pt idx="172">
                  <c:v>-2.7714384432814498E-4</c:v>
                </c:pt>
                <c:pt idx="173">
                  <c:v>-2.5781162535258502E-4</c:v>
                </c:pt>
                <c:pt idx="174">
                  <c:v>-2.3986396095346699E-4</c:v>
                </c:pt>
                <c:pt idx="175">
                  <c:v>-2.23197651894083E-4</c:v>
                </c:pt>
                <c:pt idx="176">
                  <c:v>-2.0771764406424701E-4</c:v>
                </c:pt>
                <c:pt idx="177">
                  <c:v>-1.93336334929107E-4</c:v>
                </c:pt>
                <c:pt idx="178">
                  <c:v>-1.7997294467078401E-4</c:v>
                </c:pt>
                <c:pt idx="179">
                  <c:v>-1.6755294536446801E-4</c:v>
                </c:pt>
                <c:pt idx="180">
                  <c:v>-1.56007542285396E-4</c:v>
                </c:pt>
                <c:pt idx="181">
                  <c:v>-1.4527320210435801E-4</c:v>
                </c:pt>
                <c:pt idx="182">
                  <c:v>-1.3529122330964899E-4</c:v>
                </c:pt>
                <c:pt idx="183">
                  <c:v>-1.26007344703476E-4</c:v>
                </c:pt>
                <c:pt idx="184">
                  <c:v>-1.17371388269873E-4</c:v>
                </c:pt>
                <c:pt idx="185">
                  <c:v>-1.0933693310707E-4</c:v>
                </c:pt>
                <c:pt idx="186">
                  <c:v>-1.0186101746700499E-4</c:v>
                </c:pt>
                <c:pt idx="187">
                  <c:v>-9.4903866253775602E-5</c:v>
                </c:pt>
                <c:pt idx="188">
                  <c:v>-8.8428641606801096E-5</c:v>
                </c:pt>
                <c:pt idx="189">
                  <c:v>-8.2401214437257894E-5</c:v>
                </c:pt>
                <c:pt idx="190">
                  <c:v>-7.6789955002128199E-5</c:v>
                </c:pt>
                <c:pt idx="191">
                  <c:v>-7.1565540792029495E-5</c:v>
                </c:pt>
                <c:pt idx="192">
                  <c:v>-6.6700780179820997E-5</c:v>
                </c:pt>
                <c:pt idx="193">
                  <c:v>-6.2170450429313296E-5</c:v>
                </c:pt>
                <c:pt idx="194">
                  <c:v>-5.79511487994201E-5</c:v>
                </c:pt>
                <c:pt idx="195">
                  <c:v>-5.4021155600637603E-5</c:v>
                </c:pt>
                <c:pt idx="196">
                  <c:v>-5.0360308169548499E-5</c:v>
                </c:pt>
                <c:pt idx="197">
                  <c:v>-4.69498848245351E-5</c:v>
                </c:pt>
                <c:pt idx="198">
                  <c:v>-4.3772497953347203E-5</c:v>
                </c:pt>
                <c:pt idx="199">
                  <c:v>-4.0811995461708601E-5</c:v>
                </c:pt>
                <c:pt idx="200">
                  <c:v>0</c:v>
                </c:pt>
              </c:numCache>
            </c:numRef>
          </c:yVal>
          <c:smooth val="1"/>
        </c:ser>
        <c:dLbls/>
        <c:axId val="87612800"/>
        <c:axId val="87630976"/>
      </c:scatterChart>
      <c:valAx>
        <c:axId val="87612800"/>
        <c:scaling>
          <c:orientation val="minMax"/>
        </c:scaling>
        <c:axPos val="b"/>
        <c:numFmt formatCode="General" sourceLinked="1"/>
        <c:tickLblPos val="nextTo"/>
        <c:crossAx val="87630976"/>
        <c:crosses val="autoZero"/>
        <c:crossBetween val="midCat"/>
      </c:valAx>
      <c:valAx>
        <c:axId val="87630976"/>
        <c:scaling>
          <c:orientation val="minMax"/>
        </c:scaling>
        <c:axPos val="l"/>
        <c:majorGridlines/>
        <c:numFmt formatCode="General" sourceLinked="1"/>
        <c:tickLblPos val="nextTo"/>
        <c:crossAx val="8761280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Gain!$D$1</c:f>
              <c:strCache>
                <c:ptCount val="1"/>
                <c:pt idx="0">
                  <c:v>beta</c:v>
                </c:pt>
              </c:strCache>
            </c:strRef>
          </c:tx>
          <c:xVal>
            <c:numRef>
              <c:f>Gain!$A$2:$A$9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  <c:pt idx="5">
                  <c:v>2000</c:v>
                </c:pt>
                <c:pt idx="6">
                  <c:v>2500</c:v>
                </c:pt>
                <c:pt idx="7">
                  <c:v>3000</c:v>
                </c:pt>
              </c:numCache>
            </c:numRef>
          </c:xVal>
          <c:yVal>
            <c:numRef>
              <c:f>Gain!$D$2:$D$9</c:f>
              <c:numCache>
                <c:formatCode>General</c:formatCode>
                <c:ptCount val="8"/>
                <c:pt idx="0">
                  <c:v>1E-3</c:v>
                </c:pt>
                <c:pt idx="1">
                  <c:v>0.01</c:v>
                </c:pt>
                <c:pt idx="2">
                  <c:v>0.1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0.5</c:v>
                </c:pt>
                <c:pt idx="7">
                  <c:v>0.01</c:v>
                </c:pt>
              </c:numCache>
            </c:numRef>
          </c:yVal>
          <c:smooth val="1"/>
        </c:ser>
        <c:dLbls/>
        <c:axId val="87718144"/>
        <c:axId val="87719936"/>
      </c:scatterChart>
      <c:valAx>
        <c:axId val="87718144"/>
        <c:scaling>
          <c:orientation val="minMax"/>
        </c:scaling>
        <c:axPos val="b"/>
        <c:numFmt formatCode="General" sourceLinked="1"/>
        <c:tickLblPos val="nextTo"/>
        <c:crossAx val="87719936"/>
        <c:crossesAt val="0"/>
        <c:crossBetween val="midCat"/>
      </c:valAx>
      <c:valAx>
        <c:axId val="87719936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87718144"/>
        <c:crossesAt val="0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smoothMarker"/>
        <c:ser>
          <c:idx val="0"/>
          <c:order val="0"/>
          <c:tx>
            <c:strRef>
              <c:f>Gain!$E$1</c:f>
              <c:strCache>
                <c:ptCount val="1"/>
                <c:pt idx="0">
                  <c:v>Gain=20log(beta)(dB)</c:v>
                </c:pt>
              </c:strCache>
            </c:strRef>
          </c:tx>
          <c:xVal>
            <c:numRef>
              <c:f>Gain!$A$2:$A$9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  <c:pt idx="5">
                  <c:v>2000</c:v>
                </c:pt>
                <c:pt idx="6">
                  <c:v>2500</c:v>
                </c:pt>
                <c:pt idx="7">
                  <c:v>3000</c:v>
                </c:pt>
              </c:numCache>
            </c:numRef>
          </c:xVal>
          <c:yVal>
            <c:numRef>
              <c:f>Gain!$E$2:$E$9</c:f>
              <c:numCache>
                <c:formatCode>0.00</c:formatCode>
                <c:ptCount val="8"/>
                <c:pt idx="0">
                  <c:v>-60</c:v>
                </c:pt>
                <c:pt idx="1">
                  <c:v>-40</c:v>
                </c:pt>
                <c:pt idx="2">
                  <c:v>-20</c:v>
                </c:pt>
                <c:pt idx="3">
                  <c:v>-1.9382002601611279</c:v>
                </c:pt>
                <c:pt idx="4">
                  <c:v>-0.91514981121350236</c:v>
                </c:pt>
                <c:pt idx="5">
                  <c:v>-1.9382002601611279</c:v>
                </c:pt>
                <c:pt idx="6">
                  <c:v>-6.0205999132796242</c:v>
                </c:pt>
                <c:pt idx="7">
                  <c:v>-40</c:v>
                </c:pt>
              </c:numCache>
            </c:numRef>
          </c:yVal>
          <c:smooth val="1"/>
        </c:ser>
        <c:dLbls/>
        <c:axId val="100605952"/>
        <c:axId val="100607488"/>
      </c:scatterChart>
      <c:valAx>
        <c:axId val="100605952"/>
        <c:scaling>
          <c:orientation val="minMax"/>
        </c:scaling>
        <c:axPos val="b"/>
        <c:numFmt formatCode="General" sourceLinked="1"/>
        <c:tickLblPos val="nextTo"/>
        <c:crossAx val="100607488"/>
        <c:crossesAt val="-70"/>
        <c:crossBetween val="midCat"/>
      </c:valAx>
      <c:valAx>
        <c:axId val="100607488"/>
        <c:scaling>
          <c:orientation val="minMax"/>
          <c:min val="-3"/>
        </c:scaling>
        <c:axPos val="l"/>
        <c:majorGridlines/>
        <c:numFmt formatCode="0.00" sourceLinked="1"/>
        <c:tickLblPos val="nextTo"/>
        <c:crossAx val="100605952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Impedance!$B$1</c:f>
              <c:strCache>
                <c:ptCount val="1"/>
                <c:pt idx="0">
                  <c:v>R=1kΩ</c:v>
                </c:pt>
              </c:strCache>
            </c:strRef>
          </c:tx>
          <c:xVal>
            <c:numRef>
              <c:f>Impedance!$A$2:$A$8</c:f>
              <c:numCache>
                <c:formatCode>General</c:formatCode>
                <c:ptCount val="7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Impedance!$B$2:$B$8</c:f>
              <c:numCache>
                <c:formatCode>0.00E+00</c:formatCode>
                <c:ptCount val="7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Impedance!$C$1</c:f>
              <c:strCache>
                <c:ptCount val="1"/>
                <c:pt idx="0">
                  <c:v>XC</c:v>
                </c:pt>
              </c:strCache>
            </c:strRef>
          </c:tx>
          <c:xVal>
            <c:numRef>
              <c:f>Impedance!$A$2:$A$8</c:f>
              <c:numCache>
                <c:formatCode>General</c:formatCode>
                <c:ptCount val="7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Impedance!$C$2:$C$8</c:f>
              <c:numCache>
                <c:formatCode>0.00E+00</c:formatCode>
                <c:ptCount val="7"/>
                <c:pt idx="0">
                  <c:v>100000.00000000001</c:v>
                </c:pt>
                <c:pt idx="1">
                  <c:v>20000</c:v>
                </c:pt>
                <c:pt idx="2">
                  <c:v>10000</c:v>
                </c:pt>
                <c:pt idx="3">
                  <c:v>2000</c:v>
                </c:pt>
                <c:pt idx="4">
                  <c:v>1000</c:v>
                </c:pt>
                <c:pt idx="5">
                  <c:v>200</c:v>
                </c:pt>
                <c:pt idx="6">
                  <c:v>100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Impedance!$D$1</c:f>
              <c:strCache>
                <c:ptCount val="1"/>
                <c:pt idx="0">
                  <c:v>XL</c:v>
                </c:pt>
              </c:strCache>
            </c:strRef>
          </c:tx>
          <c:xVal>
            <c:numRef>
              <c:f>Impedance!$A$2:$A$8</c:f>
              <c:numCache>
                <c:formatCode>General</c:formatCode>
                <c:ptCount val="7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Impedance!$D$2:$D$8</c:f>
              <c:numCache>
                <c:formatCode>0.00E+00</c:formatCode>
                <c:ptCount val="7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</c:numCache>
            </c:numRef>
          </c:yVal>
          <c:smooth val="1"/>
        </c:ser>
        <c:dLbls/>
        <c:axId val="100646912"/>
        <c:axId val="100648448"/>
      </c:scatterChart>
      <c:valAx>
        <c:axId val="100646912"/>
        <c:scaling>
          <c:orientation val="minMax"/>
          <c:max val="10000"/>
        </c:scaling>
        <c:axPos val="b"/>
        <c:numFmt formatCode="General" sourceLinked="1"/>
        <c:tickLblPos val="nextTo"/>
        <c:crossAx val="100648448"/>
        <c:crossesAt val="1.0000000000000005E-2"/>
        <c:crossBetween val="midCat"/>
      </c:valAx>
      <c:valAx>
        <c:axId val="100648448"/>
        <c:scaling>
          <c:logBase val="10"/>
          <c:orientation val="minMax"/>
        </c:scaling>
        <c:axPos val="l"/>
        <c:majorGridlines/>
        <c:numFmt formatCode="0.00E+00" sourceLinked="1"/>
        <c:tickLblPos val="nextTo"/>
        <c:crossAx val="100646912"/>
        <c:crossesAt val="1.0000000000000005E-2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Impedance!$D$1</c:f>
              <c:strCache>
                <c:ptCount val="1"/>
                <c:pt idx="0">
                  <c:v>XL</c:v>
                </c:pt>
              </c:strCache>
            </c:strRef>
          </c:tx>
          <c:xVal>
            <c:numRef>
              <c:f>Impedance!$A$2:$A$8</c:f>
              <c:numCache>
                <c:formatCode>General</c:formatCode>
                <c:ptCount val="7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Impedance!$D$2:$D$8</c:f>
              <c:numCache>
                <c:formatCode>0.00E+00</c:formatCode>
                <c:ptCount val="7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</c:numCache>
            </c:numRef>
          </c:yVal>
          <c:smooth val="1"/>
        </c:ser>
        <c:dLbls/>
        <c:axId val="100823808"/>
        <c:axId val="100825344"/>
      </c:scatterChart>
      <c:valAx>
        <c:axId val="100823808"/>
        <c:scaling>
          <c:orientation val="minMax"/>
        </c:scaling>
        <c:axPos val="b"/>
        <c:numFmt formatCode="General" sourceLinked="1"/>
        <c:tickLblPos val="nextTo"/>
        <c:crossAx val="100825344"/>
        <c:crosses val="autoZero"/>
        <c:crossBetween val="midCat"/>
      </c:valAx>
      <c:valAx>
        <c:axId val="100825344"/>
        <c:scaling>
          <c:logBase val="10"/>
          <c:orientation val="minMax"/>
        </c:scaling>
        <c:axPos val="l"/>
        <c:majorGridlines/>
        <c:numFmt formatCode="0.00E+00" sourceLinked="1"/>
        <c:tickLblPos val="nextTo"/>
        <c:crossAx val="10082380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Impedance!$C$1</c:f>
              <c:strCache>
                <c:ptCount val="1"/>
                <c:pt idx="0">
                  <c:v>XC</c:v>
                </c:pt>
              </c:strCache>
            </c:strRef>
          </c:tx>
          <c:xVal>
            <c:numRef>
              <c:f>Impedance!$A$2:$A$8</c:f>
              <c:numCache>
                <c:formatCode>General</c:formatCode>
                <c:ptCount val="7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Impedance!$C$2:$C$8</c:f>
              <c:numCache>
                <c:formatCode>0.00E+00</c:formatCode>
                <c:ptCount val="7"/>
                <c:pt idx="0">
                  <c:v>100000.00000000001</c:v>
                </c:pt>
                <c:pt idx="1">
                  <c:v>20000</c:v>
                </c:pt>
                <c:pt idx="2">
                  <c:v>10000</c:v>
                </c:pt>
                <c:pt idx="3">
                  <c:v>2000</c:v>
                </c:pt>
                <c:pt idx="4">
                  <c:v>1000</c:v>
                </c:pt>
                <c:pt idx="5">
                  <c:v>200</c:v>
                </c:pt>
                <c:pt idx="6">
                  <c:v>100</c:v>
                </c:pt>
              </c:numCache>
            </c:numRef>
          </c:yVal>
          <c:smooth val="1"/>
        </c:ser>
        <c:dLbls/>
        <c:axId val="100845824"/>
        <c:axId val="100855808"/>
      </c:scatterChart>
      <c:valAx>
        <c:axId val="100845824"/>
        <c:scaling>
          <c:orientation val="minMax"/>
        </c:scaling>
        <c:axPos val="b"/>
        <c:numFmt formatCode="General" sourceLinked="1"/>
        <c:tickLblPos val="nextTo"/>
        <c:crossAx val="100855808"/>
        <c:crosses val="autoZero"/>
        <c:crossBetween val="midCat"/>
      </c:valAx>
      <c:valAx>
        <c:axId val="100855808"/>
        <c:scaling>
          <c:logBase val="10"/>
          <c:orientation val="minMax"/>
        </c:scaling>
        <c:axPos val="l"/>
        <c:majorGridlines/>
        <c:numFmt formatCode="0.00E+00" sourceLinked="1"/>
        <c:tickLblPos val="nextTo"/>
        <c:crossAx val="10084582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WIEN!$K$1</c:f>
              <c:strCache>
                <c:ptCount val="1"/>
                <c:pt idx="0">
                  <c:v>Lbeta</c:v>
                </c:pt>
              </c:strCache>
            </c:strRef>
          </c:tx>
          <c:xVal>
            <c:numRef>
              <c:f>WIEN!$D$2:$D$207</c:f>
              <c:numCache>
                <c:formatCode>General</c:formatCode>
                <c:ptCount val="206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2000</c:v>
                </c:pt>
                <c:pt idx="11">
                  <c:v>3000</c:v>
                </c:pt>
                <c:pt idx="12">
                  <c:v>4000</c:v>
                </c:pt>
                <c:pt idx="13">
                  <c:v>5000</c:v>
                </c:pt>
                <c:pt idx="14">
                  <c:v>6000</c:v>
                </c:pt>
                <c:pt idx="15">
                  <c:v>7000</c:v>
                </c:pt>
                <c:pt idx="16">
                  <c:v>8000</c:v>
                </c:pt>
                <c:pt idx="17">
                  <c:v>9000</c:v>
                </c:pt>
                <c:pt idx="18">
                  <c:v>10000</c:v>
                </c:pt>
                <c:pt idx="19">
                  <c:v>11000</c:v>
                </c:pt>
                <c:pt idx="20">
                  <c:v>12000</c:v>
                </c:pt>
                <c:pt idx="21">
                  <c:v>13000</c:v>
                </c:pt>
                <c:pt idx="22">
                  <c:v>14000</c:v>
                </c:pt>
                <c:pt idx="23">
                  <c:v>15000</c:v>
                </c:pt>
                <c:pt idx="24">
                  <c:v>16000</c:v>
                </c:pt>
                <c:pt idx="25">
                  <c:v>17000</c:v>
                </c:pt>
                <c:pt idx="26">
                  <c:v>18000</c:v>
                </c:pt>
                <c:pt idx="27">
                  <c:v>19000</c:v>
                </c:pt>
                <c:pt idx="28">
                  <c:v>20000</c:v>
                </c:pt>
                <c:pt idx="29">
                  <c:v>21000</c:v>
                </c:pt>
                <c:pt idx="30">
                  <c:v>22000</c:v>
                </c:pt>
                <c:pt idx="31">
                  <c:v>23000</c:v>
                </c:pt>
                <c:pt idx="32">
                  <c:v>24000</c:v>
                </c:pt>
                <c:pt idx="33">
                  <c:v>25000</c:v>
                </c:pt>
                <c:pt idx="34">
                  <c:v>26000</c:v>
                </c:pt>
                <c:pt idx="35">
                  <c:v>27000</c:v>
                </c:pt>
                <c:pt idx="36">
                  <c:v>28000</c:v>
                </c:pt>
                <c:pt idx="37">
                  <c:v>29000</c:v>
                </c:pt>
                <c:pt idx="38">
                  <c:v>30000</c:v>
                </c:pt>
                <c:pt idx="39">
                  <c:v>31000</c:v>
                </c:pt>
                <c:pt idx="40">
                  <c:v>32000</c:v>
                </c:pt>
                <c:pt idx="41">
                  <c:v>33000</c:v>
                </c:pt>
                <c:pt idx="42">
                  <c:v>34000</c:v>
                </c:pt>
                <c:pt idx="43">
                  <c:v>35000</c:v>
                </c:pt>
                <c:pt idx="44">
                  <c:v>36000</c:v>
                </c:pt>
                <c:pt idx="45">
                  <c:v>37000</c:v>
                </c:pt>
                <c:pt idx="46">
                  <c:v>38000</c:v>
                </c:pt>
                <c:pt idx="47">
                  <c:v>39000</c:v>
                </c:pt>
                <c:pt idx="48">
                  <c:v>40000</c:v>
                </c:pt>
                <c:pt idx="49">
                  <c:v>41000</c:v>
                </c:pt>
                <c:pt idx="50">
                  <c:v>42000</c:v>
                </c:pt>
                <c:pt idx="51">
                  <c:v>43000</c:v>
                </c:pt>
                <c:pt idx="52">
                  <c:v>44000</c:v>
                </c:pt>
                <c:pt idx="53">
                  <c:v>45000</c:v>
                </c:pt>
                <c:pt idx="54">
                  <c:v>46000</c:v>
                </c:pt>
                <c:pt idx="55">
                  <c:v>47000</c:v>
                </c:pt>
                <c:pt idx="56">
                  <c:v>48000</c:v>
                </c:pt>
                <c:pt idx="57">
                  <c:v>49000</c:v>
                </c:pt>
                <c:pt idx="58">
                  <c:v>50000</c:v>
                </c:pt>
                <c:pt idx="59">
                  <c:v>51000</c:v>
                </c:pt>
                <c:pt idx="60">
                  <c:v>52000</c:v>
                </c:pt>
                <c:pt idx="61">
                  <c:v>53000</c:v>
                </c:pt>
                <c:pt idx="62">
                  <c:v>54000</c:v>
                </c:pt>
                <c:pt idx="63">
                  <c:v>55000</c:v>
                </c:pt>
                <c:pt idx="64">
                  <c:v>56000</c:v>
                </c:pt>
                <c:pt idx="65">
                  <c:v>57000</c:v>
                </c:pt>
                <c:pt idx="66">
                  <c:v>58000</c:v>
                </c:pt>
                <c:pt idx="67">
                  <c:v>59000</c:v>
                </c:pt>
                <c:pt idx="68">
                  <c:v>60000</c:v>
                </c:pt>
                <c:pt idx="69">
                  <c:v>61000</c:v>
                </c:pt>
                <c:pt idx="70">
                  <c:v>62000</c:v>
                </c:pt>
                <c:pt idx="71">
                  <c:v>63000</c:v>
                </c:pt>
                <c:pt idx="72">
                  <c:v>64000</c:v>
                </c:pt>
                <c:pt idx="73">
                  <c:v>65000</c:v>
                </c:pt>
                <c:pt idx="74">
                  <c:v>66000</c:v>
                </c:pt>
                <c:pt idx="75">
                  <c:v>67000</c:v>
                </c:pt>
                <c:pt idx="76">
                  <c:v>68000</c:v>
                </c:pt>
                <c:pt idx="77">
                  <c:v>69000</c:v>
                </c:pt>
                <c:pt idx="78">
                  <c:v>70000</c:v>
                </c:pt>
                <c:pt idx="79">
                  <c:v>71000</c:v>
                </c:pt>
                <c:pt idx="80">
                  <c:v>72000</c:v>
                </c:pt>
                <c:pt idx="81">
                  <c:v>73000</c:v>
                </c:pt>
                <c:pt idx="82">
                  <c:v>74000</c:v>
                </c:pt>
                <c:pt idx="83">
                  <c:v>75000</c:v>
                </c:pt>
                <c:pt idx="84">
                  <c:v>76000</c:v>
                </c:pt>
                <c:pt idx="85">
                  <c:v>77000</c:v>
                </c:pt>
                <c:pt idx="86">
                  <c:v>78000</c:v>
                </c:pt>
                <c:pt idx="87">
                  <c:v>79000</c:v>
                </c:pt>
                <c:pt idx="88">
                  <c:v>80000</c:v>
                </c:pt>
                <c:pt idx="89">
                  <c:v>81000</c:v>
                </c:pt>
                <c:pt idx="90">
                  <c:v>82000</c:v>
                </c:pt>
                <c:pt idx="91">
                  <c:v>83000</c:v>
                </c:pt>
                <c:pt idx="92">
                  <c:v>84000</c:v>
                </c:pt>
                <c:pt idx="93">
                  <c:v>85000</c:v>
                </c:pt>
                <c:pt idx="94">
                  <c:v>86000</c:v>
                </c:pt>
                <c:pt idx="95">
                  <c:v>87000</c:v>
                </c:pt>
                <c:pt idx="96">
                  <c:v>88000</c:v>
                </c:pt>
                <c:pt idx="97">
                  <c:v>89000</c:v>
                </c:pt>
                <c:pt idx="98">
                  <c:v>90000</c:v>
                </c:pt>
                <c:pt idx="99">
                  <c:v>91000</c:v>
                </c:pt>
                <c:pt idx="100">
                  <c:v>92000</c:v>
                </c:pt>
                <c:pt idx="101">
                  <c:v>93000</c:v>
                </c:pt>
                <c:pt idx="102">
                  <c:v>94000</c:v>
                </c:pt>
                <c:pt idx="103">
                  <c:v>95000</c:v>
                </c:pt>
                <c:pt idx="104">
                  <c:v>96000</c:v>
                </c:pt>
                <c:pt idx="105">
                  <c:v>97000</c:v>
                </c:pt>
                <c:pt idx="106">
                  <c:v>98000</c:v>
                </c:pt>
                <c:pt idx="107">
                  <c:v>99000</c:v>
                </c:pt>
                <c:pt idx="108">
                  <c:v>100000</c:v>
                </c:pt>
                <c:pt idx="109">
                  <c:v>101000</c:v>
                </c:pt>
                <c:pt idx="110">
                  <c:v>102000</c:v>
                </c:pt>
                <c:pt idx="111">
                  <c:v>103000</c:v>
                </c:pt>
                <c:pt idx="112">
                  <c:v>104000</c:v>
                </c:pt>
                <c:pt idx="113">
                  <c:v>105000</c:v>
                </c:pt>
                <c:pt idx="114">
                  <c:v>106000</c:v>
                </c:pt>
                <c:pt idx="115">
                  <c:v>107000</c:v>
                </c:pt>
                <c:pt idx="116">
                  <c:v>108000</c:v>
                </c:pt>
                <c:pt idx="117">
                  <c:v>109000</c:v>
                </c:pt>
                <c:pt idx="118">
                  <c:v>110000</c:v>
                </c:pt>
                <c:pt idx="119">
                  <c:v>111000</c:v>
                </c:pt>
                <c:pt idx="120">
                  <c:v>112000</c:v>
                </c:pt>
                <c:pt idx="121">
                  <c:v>113000</c:v>
                </c:pt>
                <c:pt idx="122">
                  <c:v>114000</c:v>
                </c:pt>
                <c:pt idx="123">
                  <c:v>115000</c:v>
                </c:pt>
                <c:pt idx="124">
                  <c:v>116000</c:v>
                </c:pt>
                <c:pt idx="125">
                  <c:v>117000</c:v>
                </c:pt>
                <c:pt idx="126">
                  <c:v>118000</c:v>
                </c:pt>
                <c:pt idx="127">
                  <c:v>119000</c:v>
                </c:pt>
                <c:pt idx="128">
                  <c:v>120000</c:v>
                </c:pt>
                <c:pt idx="129">
                  <c:v>121000</c:v>
                </c:pt>
                <c:pt idx="130">
                  <c:v>122000</c:v>
                </c:pt>
                <c:pt idx="131">
                  <c:v>123000</c:v>
                </c:pt>
                <c:pt idx="132">
                  <c:v>124000</c:v>
                </c:pt>
                <c:pt idx="133">
                  <c:v>125000</c:v>
                </c:pt>
                <c:pt idx="134">
                  <c:v>126000</c:v>
                </c:pt>
                <c:pt idx="135">
                  <c:v>127000</c:v>
                </c:pt>
                <c:pt idx="136">
                  <c:v>128000</c:v>
                </c:pt>
                <c:pt idx="137">
                  <c:v>129000</c:v>
                </c:pt>
                <c:pt idx="138">
                  <c:v>130000</c:v>
                </c:pt>
                <c:pt idx="139">
                  <c:v>131000</c:v>
                </c:pt>
                <c:pt idx="140">
                  <c:v>132000</c:v>
                </c:pt>
                <c:pt idx="141">
                  <c:v>133000</c:v>
                </c:pt>
                <c:pt idx="142">
                  <c:v>134000</c:v>
                </c:pt>
                <c:pt idx="143">
                  <c:v>135000</c:v>
                </c:pt>
                <c:pt idx="144">
                  <c:v>136000</c:v>
                </c:pt>
                <c:pt idx="145">
                  <c:v>137000</c:v>
                </c:pt>
                <c:pt idx="146">
                  <c:v>138000</c:v>
                </c:pt>
                <c:pt idx="147">
                  <c:v>139000</c:v>
                </c:pt>
                <c:pt idx="148">
                  <c:v>140000</c:v>
                </c:pt>
                <c:pt idx="149">
                  <c:v>141000</c:v>
                </c:pt>
                <c:pt idx="150">
                  <c:v>142000</c:v>
                </c:pt>
                <c:pt idx="151">
                  <c:v>143000</c:v>
                </c:pt>
                <c:pt idx="152">
                  <c:v>144000</c:v>
                </c:pt>
                <c:pt idx="153">
                  <c:v>145000</c:v>
                </c:pt>
                <c:pt idx="154">
                  <c:v>146000</c:v>
                </c:pt>
                <c:pt idx="155">
                  <c:v>147000</c:v>
                </c:pt>
                <c:pt idx="156">
                  <c:v>148000</c:v>
                </c:pt>
                <c:pt idx="157">
                  <c:v>149000</c:v>
                </c:pt>
                <c:pt idx="158">
                  <c:v>150000</c:v>
                </c:pt>
                <c:pt idx="159">
                  <c:v>151000</c:v>
                </c:pt>
                <c:pt idx="160">
                  <c:v>152000</c:v>
                </c:pt>
                <c:pt idx="161">
                  <c:v>153000</c:v>
                </c:pt>
                <c:pt idx="162">
                  <c:v>154000</c:v>
                </c:pt>
                <c:pt idx="163">
                  <c:v>155000</c:v>
                </c:pt>
                <c:pt idx="164">
                  <c:v>156000</c:v>
                </c:pt>
                <c:pt idx="165">
                  <c:v>157000</c:v>
                </c:pt>
                <c:pt idx="166">
                  <c:v>158000</c:v>
                </c:pt>
                <c:pt idx="167">
                  <c:v>159000</c:v>
                </c:pt>
                <c:pt idx="168">
                  <c:v>160000</c:v>
                </c:pt>
                <c:pt idx="169">
                  <c:v>161000</c:v>
                </c:pt>
                <c:pt idx="170">
                  <c:v>162000</c:v>
                </c:pt>
                <c:pt idx="171">
                  <c:v>163000</c:v>
                </c:pt>
                <c:pt idx="172">
                  <c:v>164000</c:v>
                </c:pt>
                <c:pt idx="173">
                  <c:v>165000</c:v>
                </c:pt>
                <c:pt idx="174">
                  <c:v>166000</c:v>
                </c:pt>
                <c:pt idx="175">
                  <c:v>167000</c:v>
                </c:pt>
                <c:pt idx="176">
                  <c:v>168000</c:v>
                </c:pt>
                <c:pt idx="177">
                  <c:v>169000</c:v>
                </c:pt>
                <c:pt idx="178">
                  <c:v>170000</c:v>
                </c:pt>
                <c:pt idx="179">
                  <c:v>171000</c:v>
                </c:pt>
                <c:pt idx="180">
                  <c:v>172000</c:v>
                </c:pt>
                <c:pt idx="181">
                  <c:v>173000</c:v>
                </c:pt>
                <c:pt idx="182">
                  <c:v>174000</c:v>
                </c:pt>
                <c:pt idx="183">
                  <c:v>175000</c:v>
                </c:pt>
                <c:pt idx="184">
                  <c:v>176000</c:v>
                </c:pt>
                <c:pt idx="185">
                  <c:v>177000</c:v>
                </c:pt>
                <c:pt idx="186">
                  <c:v>178000</c:v>
                </c:pt>
                <c:pt idx="187">
                  <c:v>179000</c:v>
                </c:pt>
                <c:pt idx="188">
                  <c:v>180000</c:v>
                </c:pt>
                <c:pt idx="189">
                  <c:v>181000</c:v>
                </c:pt>
                <c:pt idx="190">
                  <c:v>182000</c:v>
                </c:pt>
                <c:pt idx="191">
                  <c:v>183000</c:v>
                </c:pt>
                <c:pt idx="192">
                  <c:v>184000</c:v>
                </c:pt>
                <c:pt idx="193">
                  <c:v>185000</c:v>
                </c:pt>
                <c:pt idx="194">
                  <c:v>186000</c:v>
                </c:pt>
                <c:pt idx="195">
                  <c:v>187000</c:v>
                </c:pt>
                <c:pt idx="196">
                  <c:v>188000</c:v>
                </c:pt>
                <c:pt idx="197">
                  <c:v>189000</c:v>
                </c:pt>
                <c:pt idx="198">
                  <c:v>190000</c:v>
                </c:pt>
                <c:pt idx="199">
                  <c:v>191000</c:v>
                </c:pt>
                <c:pt idx="200">
                  <c:v>192000</c:v>
                </c:pt>
                <c:pt idx="201">
                  <c:v>193000</c:v>
                </c:pt>
                <c:pt idx="202">
                  <c:v>194000</c:v>
                </c:pt>
                <c:pt idx="203">
                  <c:v>195000</c:v>
                </c:pt>
                <c:pt idx="204">
                  <c:v>196000</c:v>
                </c:pt>
                <c:pt idx="205">
                  <c:v>197000</c:v>
                </c:pt>
              </c:numCache>
            </c:numRef>
          </c:xVal>
          <c:yVal>
            <c:numRef>
              <c:f>WIEN!$K$2:$K$207</c:f>
              <c:numCache>
                <c:formatCode>General</c:formatCode>
                <c:ptCount val="206"/>
                <c:pt idx="0">
                  <c:v>-49.630052253022996</c:v>
                </c:pt>
                <c:pt idx="1">
                  <c:v>-43.61044534628072</c:v>
                </c:pt>
                <c:pt idx="2">
                  <c:v>-40.090274692263002</c:v>
                </c:pt>
                <c:pt idx="3">
                  <c:v>-37.593815282809203</c:v>
                </c:pt>
                <c:pt idx="4">
                  <c:v>-35.658590127569447</c:v>
                </c:pt>
                <c:pt idx="5">
                  <c:v>-34.078598793382014</c:v>
                </c:pt>
                <c:pt idx="6">
                  <c:v>-32.743953483983297</c:v>
                </c:pt>
                <c:pt idx="7">
                  <c:v>-31.589060056011732</c:v>
                </c:pt>
                <c:pt idx="8">
                  <c:v>-30.571607999004552</c:v>
                </c:pt>
                <c:pt idx="9">
                  <c:v>-29.662707035303704</c:v>
                </c:pt>
                <c:pt idx="10">
                  <c:v>-23.739647502055888</c:v>
                </c:pt>
                <c:pt idx="11">
                  <c:v>-20.375866635432708</c:v>
                </c:pt>
                <c:pt idx="12">
                  <c:v>-18.089501088338441</c:v>
                </c:pt>
                <c:pt idx="13">
                  <c:v>-16.410591593359214</c:v>
                </c:pt>
                <c:pt idx="14">
                  <c:v>-15.125083654449922</c:v>
                </c:pt>
                <c:pt idx="15">
                  <c:v>-14.115126253794173</c:v>
                </c:pt>
                <c:pt idx="16">
                  <c:v>-13.307732713194929</c:v>
                </c:pt>
                <c:pt idx="17">
                  <c:v>-12.654056267251956</c:v>
                </c:pt>
                <c:pt idx="18">
                  <c:v>-12.119647103295243</c:v>
                </c:pt>
                <c:pt idx="19">
                  <c:v>-11.67931630428431</c:v>
                </c:pt>
                <c:pt idx="20">
                  <c:v>-11.314170688846126</c:v>
                </c:pt>
                <c:pt idx="21">
                  <c:v>-11.009771982764271</c:v>
                </c:pt>
                <c:pt idx="22">
                  <c:v>-10.754927120738781</c:v>
                </c:pt>
                <c:pt idx="23">
                  <c:v>-10.540858060780982</c:v>
                </c:pt>
                <c:pt idx="24">
                  <c:v>-10.360613243975386</c:v>
                </c:pt>
                <c:pt idx="25">
                  <c:v>-10.208640130873658</c:v>
                </c:pt>
                <c:pt idx="26">
                  <c:v>-10.080468995283082</c:v>
                </c:pt>
                <c:pt idx="27">
                  <c:v>-9.9724756750837056</c:v>
                </c:pt>
                <c:pt idx="28">
                  <c:v>-9.8817015237207979</c:v>
                </c:pt>
                <c:pt idx="29">
                  <c:v>-9.8057154646568847</c:v>
                </c:pt>
                <c:pt idx="30">
                  <c:v>-9.7425074283639397</c:v>
                </c:pt>
                <c:pt idx="31">
                  <c:v>-9.6904054233957488</c:v>
                </c:pt>
                <c:pt idx="32">
                  <c:v>-9.64801056260543</c:v>
                </c:pt>
                <c:pt idx="33">
                  <c:v>-9.6141458353395031</c:v>
                </c:pt>
                <c:pt idx="34">
                  <c:v>-9.5878154764720431</c:v>
                </c:pt>
                <c:pt idx="35">
                  <c:v>-9.5681725571251022</c:v>
                </c:pt>
                <c:pt idx="36">
                  <c:v>-9.5544929927811211</c:v>
                </c:pt>
                <c:pt idx="37">
                  <c:v>-9.5461545891481219</c:v>
                </c:pt>
                <c:pt idx="38">
                  <c:v>-9.5426200644045895</c:v>
                </c:pt>
                <c:pt idx="39">
                  <c:v>-9.5434232265890788</c:v>
                </c:pt>
                <c:pt idx="40">
                  <c:v>-9.5481576672098374</c:v>
                </c:pt>
                <c:pt idx="41">
                  <c:v>-9.5564674713633284</c:v>
                </c:pt>
                <c:pt idx="42">
                  <c:v>-9.5680395515382397</c:v>
                </c:pt>
                <c:pt idx="43">
                  <c:v>-9.5825972947843585</c:v>
                </c:pt>
                <c:pt idx="44">
                  <c:v>-9.5998952769293773</c:v>
                </c:pt>
                <c:pt idx="45">
                  <c:v>-9.6197148474234986</c:v>
                </c:pt>
                <c:pt idx="46">
                  <c:v>-9.6418604274777771</c:v>
                </c:pt>
                <c:pt idx="47">
                  <c:v>-9.6661563949203817</c:v>
                </c:pt>
                <c:pt idx="48">
                  <c:v>-9.6924444535098182</c:v>
                </c:pt>
                <c:pt idx="49">
                  <c:v>-9.7205814037507636</c:v>
                </c:pt>
                <c:pt idx="50">
                  <c:v>-9.750437247651174</c:v>
                </c:pt>
                <c:pt idx="51">
                  <c:v>-9.7818935721861617</c:v>
                </c:pt>
                <c:pt idx="52">
                  <c:v>-9.8148421661431602</c:v>
                </c:pt>
                <c:pt idx="53">
                  <c:v>-9.8491838330206889</c:v>
                </c:pt>
                <c:pt idx="54">
                  <c:v>-9.8848273691332711</c:v>
                </c:pt>
                <c:pt idx="55">
                  <c:v>-9.9216886813441292</c:v>
                </c:pt>
                <c:pt idx="56">
                  <c:v>-9.9596900231479655</c:v>
                </c:pt>
                <c:pt idx="57">
                  <c:v>-9.9987593313483316</c:v>
                </c:pt>
                <c:pt idx="58">
                  <c:v>-10.038829648468607</c:v>
                </c:pt>
                <c:pt idx="59">
                  <c:v>-10.079838618421459</c:v>
                </c:pt>
                <c:pt idx="60">
                  <c:v>-10.121728044936608</c:v>
                </c:pt>
                <c:pt idx="61">
                  <c:v>-10.164443503882863</c:v>
                </c:pt>
                <c:pt idx="62">
                  <c:v>-10.207934001984302</c:v>
                </c:pt>
                <c:pt idx="63">
                  <c:v>-10.252151675567321</c:v>
                </c:pt>
                <c:pt idx="64">
                  <c:v>-10.297051523926736</c:v>
                </c:pt>
                <c:pt idx="65">
                  <c:v>-10.342591172698206</c:v>
                </c:pt>
                <c:pt idx="66">
                  <c:v>-10.388730663296187</c:v>
                </c:pt>
                <c:pt idx="67">
                  <c:v>-10.435432265042493</c:v>
                </c:pt>
                <c:pt idx="68">
                  <c:v>-10.482660307091333</c:v>
                </c:pt>
                <c:pt idx="69">
                  <c:v>-10.530381027660784</c:v>
                </c:pt>
                <c:pt idx="70">
                  <c:v>-10.578562438427321</c:v>
                </c:pt>
                <c:pt idx="71">
                  <c:v>-10.627174202232153</c:v>
                </c:pt>
                <c:pt idx="72">
                  <c:v>-10.676187522499728</c:v>
                </c:pt>
                <c:pt idx="73">
                  <c:v>-10.725575042981902</c:v>
                </c:pt>
                <c:pt idx="74">
                  <c:v>-10.775310756624839</c:v>
                </c:pt>
                <c:pt idx="75">
                  <c:v>-10.825369922513264</c:v>
                </c:pt>
                <c:pt idx="76">
                  <c:v>-10.875728989981319</c:v>
                </c:pt>
                <c:pt idx="77">
                  <c:v>-10.926365529095889</c:v>
                </c:pt>
                <c:pt idx="78">
                  <c:v>-10.977258166818677</c:v>
                </c:pt>
                <c:pt idx="79">
                  <c:v>-11.028386528239896</c:v>
                </c:pt>
                <c:pt idx="80">
                  <c:v>-11.07973118235115</c:v>
                </c:pt>
                <c:pt idx="81">
                  <c:v>-11.131273591890739</c:v>
                </c:pt>
                <c:pt idx="82">
                  <c:v>-11.182996066850334</c:v>
                </c:pt>
                <c:pt idx="83">
                  <c:v>-11.23488172128118</c:v>
                </c:pt>
                <c:pt idx="84">
                  <c:v>-11.286914433080684</c:v>
                </c:pt>
                <c:pt idx="85">
                  <c:v>-11.339078806477518</c:v>
                </c:pt>
                <c:pt idx="86">
                  <c:v>-11.39136013696508</c:v>
                </c:pt>
                <c:pt idx="87">
                  <c:v>-11.443744378462668</c:v>
                </c:pt>
                <c:pt idx="88">
                  <c:v>-11.49621811250703</c:v>
                </c:pt>
                <c:pt idx="89">
                  <c:v>-11.548768519299941</c:v>
                </c:pt>
                <c:pt idx="90">
                  <c:v>-11.601383350455659</c:v>
                </c:pt>
                <c:pt idx="91">
                  <c:v>-11.654050903309017</c:v>
                </c:pt>
                <c:pt idx="92">
                  <c:v>-11.706759996659759</c:v>
                </c:pt>
                <c:pt idx="93">
                  <c:v>-11.759499947841366</c:v>
                </c:pt>
                <c:pt idx="94">
                  <c:v>-11.812260551014155</c:v>
                </c:pt>
                <c:pt idx="95">
                  <c:v>-11.865032056592504</c:v>
                </c:pt>
                <c:pt idx="96">
                  <c:v>-11.917805151724775</c:v>
                </c:pt>
                <c:pt idx="97">
                  <c:v>-11.970570941752584</c:v>
                </c:pt>
                <c:pt idx="98">
                  <c:v>-12.023320932582727</c:v>
                </c:pt>
                <c:pt idx="99">
                  <c:v>-12.07604701391141</c:v>
                </c:pt>
                <c:pt idx="100">
                  <c:v>-12.128741443246099</c:v>
                </c:pt>
                <c:pt idx="101">
                  <c:v>-12.18139683067456</c:v>
                </c:pt>
                <c:pt idx="102">
                  <c:v>-12.234006124335792</c:v>
                </c:pt>
                <c:pt idx="103">
                  <c:v>-12.286562596551001</c:v>
                </c:pt>
                <c:pt idx="104">
                  <c:v>-12.339059830575792</c:v>
                </c:pt>
                <c:pt idx="105">
                  <c:v>-12.391491707939133</c:v>
                </c:pt>
                <c:pt idx="106">
                  <c:v>-12.443852396335743</c:v>
                </c:pt>
                <c:pt idx="107">
                  <c:v>-12.496136338042504</c:v>
                </c:pt>
                <c:pt idx="108">
                  <c:v>-12.548338238831075</c:v>
                </c:pt>
                <c:pt idx="109">
                  <c:v>-12.600453057350727</c:v>
                </c:pt>
                <c:pt idx="110">
                  <c:v>-12.652475994957658</c:v>
                </c:pt>
                <c:pt idx="111">
                  <c:v>-12.704402485968663</c:v>
                </c:pt>
                <c:pt idx="112">
                  <c:v>-12.756228188318099</c:v>
                </c:pt>
                <c:pt idx="113">
                  <c:v>-12.807948974599359</c:v>
                </c:pt>
                <c:pt idx="114">
                  <c:v>-12.859560923471525</c:v>
                </c:pt>
                <c:pt idx="115">
                  <c:v>-12.911060311415859</c:v>
                </c:pt>
                <c:pt idx="116">
                  <c:v>-12.962443604824713</c:v>
                </c:pt>
                <c:pt idx="117">
                  <c:v>-13.013707452408159</c:v>
                </c:pt>
                <c:pt idx="118">
                  <c:v>-13.064848677905044</c:v>
                </c:pt>
                <c:pt idx="119">
                  <c:v>-13.115864273083581</c:v>
                </c:pt>
                <c:pt idx="120">
                  <c:v>-13.166751391020441</c:v>
                </c:pt>
                <c:pt idx="121">
                  <c:v>-13.217507339644847</c:v>
                </c:pt>
                <c:pt idx="122">
                  <c:v>-13.268129575537744</c:v>
                </c:pt>
                <c:pt idx="123">
                  <c:v>-13.318615697974238</c:v>
                </c:pt>
                <c:pt idx="124">
                  <c:v>-13.368963443199668</c:v>
                </c:pt>
                <c:pt idx="125">
                  <c:v>-13.419170678929547</c:v>
                </c:pt>
                <c:pt idx="126">
                  <c:v>-13.469235399063958</c:v>
                </c:pt>
                <c:pt idx="127">
                  <c:v>-13.5191557186076</c:v>
                </c:pt>
                <c:pt idx="128">
                  <c:v>-13.568929868787672</c:v>
                </c:pt>
                <c:pt idx="129">
                  <c:v>-13.618556192360744</c:v>
                </c:pt>
                <c:pt idx="130">
                  <c:v>-13.668033139101626</c:v>
                </c:pt>
                <c:pt idx="131">
                  <c:v>-13.71735926146683</c:v>
                </c:pt>
                <c:pt idx="132">
                  <c:v>-13.766533210425552</c:v>
                </c:pt>
                <c:pt idx="133">
                  <c:v>-13.815553731451512</c:v>
                </c:pt>
                <c:pt idx="134">
                  <c:v>-13.864419660669638</c:v>
                </c:pt>
                <c:pt idx="135">
                  <c:v>-13.913129921150901</c:v>
                </c:pt>
                <c:pt idx="136">
                  <c:v>-13.961683519350043</c:v>
                </c:pt>
                <c:pt idx="137">
                  <c:v>-14.010079541680408</c:v>
                </c:pt>
                <c:pt idx="138">
                  <c:v>-14.058317151220297</c:v>
                </c:pt>
                <c:pt idx="139">
                  <c:v>-14.106395584546203</c:v>
                </c:pt>
                <c:pt idx="140">
                  <c:v>-14.154314148687687</c:v>
                </c:pt>
                <c:pt idx="141">
                  <c:v>-14.202072218198909</c:v>
                </c:pt>
                <c:pt idx="142">
                  <c:v>-14.249669232343127</c:v>
                </c:pt>
                <c:pt idx="143">
                  <c:v>-14.29710469238503</c:v>
                </c:pt>
                <c:pt idx="144">
                  <c:v>-14.344378158986951</c:v>
                </c:pt>
                <c:pt idx="145">
                  <c:v>-14.391489249705323</c:v>
                </c:pt>
                <c:pt idx="146">
                  <c:v>-14.438437636582789</c:v>
                </c:pt>
                <c:pt idx="147">
                  <c:v>-14.4852230438334</c:v>
                </c:pt>
                <c:pt idx="148">
                  <c:v>-14.531845245615981</c:v>
                </c:pt>
                <c:pt idx="149">
                  <c:v>-14.578304063893519</c:v>
                </c:pt>
                <c:pt idx="150">
                  <c:v>-14.624599366374436</c:v>
                </c:pt>
                <c:pt idx="151">
                  <c:v>-14.670731064533168</c:v>
                </c:pt>
                <c:pt idx="152">
                  <c:v>-14.716699111706571</c:v>
                </c:pt>
                <c:pt idx="153">
                  <c:v>-14.762503501263636</c:v>
                </c:pt>
                <c:pt idx="154">
                  <c:v>-14.808144264845644</c:v>
                </c:pt>
                <c:pt idx="155">
                  <c:v>-14.853621470673639</c:v>
                </c:pt>
                <c:pt idx="156">
                  <c:v>-14.898935221921439</c:v>
                </c:pt>
                <c:pt idx="157">
                  <c:v>-14.944085655151099</c:v>
                </c:pt>
                <c:pt idx="158">
                  <c:v>-14.989072938808416</c:v>
                </c:pt>
                <c:pt idx="159">
                  <c:v>-15.033897271776983</c:v>
                </c:pt>
                <c:pt idx="160">
                  <c:v>-15.078558881987259</c:v>
                </c:pt>
                <c:pt idx="161">
                  <c:v>-15.123058025079734</c:v>
                </c:pt>
                <c:pt idx="162">
                  <c:v>-15.16739498311987</c:v>
                </c:pt>
                <c:pt idx="163">
                  <c:v>-15.211570063362123</c:v>
                </c:pt>
                <c:pt idx="164">
                  <c:v>-15.25558359706219</c:v>
                </c:pt>
                <c:pt idx="165">
                  <c:v>-15.299435938335215</c:v>
                </c:pt>
                <c:pt idx="166">
                  <c:v>-15.343127463057847</c:v>
                </c:pt>
                <c:pt idx="167">
                  <c:v>-15.386658567813365</c:v>
                </c:pt>
                <c:pt idx="168">
                  <c:v>-15.430029668877221</c:v>
                </c:pt>
                <c:pt idx="169">
                  <c:v>-15.473241201242384</c:v>
                </c:pt>
                <c:pt idx="170">
                  <c:v>-15.516293617682493</c:v>
                </c:pt>
                <c:pt idx="171">
                  <c:v>-15.559187387851171</c:v>
                </c:pt>
                <c:pt idx="172">
                  <c:v>-15.601922997416914</c:v>
                </c:pt>
                <c:pt idx="173">
                  <c:v>-15.644500947231339</c:v>
                </c:pt>
                <c:pt idx="174">
                  <c:v>-15.686921752530221</c:v>
                </c:pt>
                <c:pt idx="175">
                  <c:v>-15.729185942165614</c:v>
                </c:pt>
                <c:pt idx="176">
                  <c:v>-15.771294057868053</c:v>
                </c:pt>
                <c:pt idx="177">
                  <c:v>-15.813246653537966</c:v>
                </c:pt>
                <c:pt idx="178">
                  <c:v>-15.855044294564404</c:v>
                </c:pt>
                <c:pt idx="179">
                  <c:v>-15.896687557171258</c:v>
                </c:pt>
                <c:pt idx="180">
                  <c:v>-15.938177027788802</c:v>
                </c:pt>
                <c:pt idx="181">
                  <c:v>-15.979513302450197</c:v>
                </c:pt>
                <c:pt idx="182">
                  <c:v>-16.020696986211842</c:v>
                </c:pt>
                <c:pt idx="183">
                  <c:v>-16.061728692596798</c:v>
                </c:pt>
                <c:pt idx="184">
                  <c:v>-16.10260904306049</c:v>
                </c:pt>
                <c:pt idx="185">
                  <c:v>-16.143338666477142</c:v>
                </c:pt>
                <c:pt idx="186">
                  <c:v>-16.183918198647426</c:v>
                </c:pt>
                <c:pt idx="187">
                  <c:v>-16.22434828182525</c:v>
                </c:pt>
                <c:pt idx="188">
                  <c:v>-16.264629564263963</c:v>
                </c:pt>
                <c:pt idx="189">
                  <c:v>-16.304762699780358</c:v>
                </c:pt>
                <c:pt idx="190">
                  <c:v>-16.344748347336783</c:v>
                </c:pt>
                <c:pt idx="191">
                  <c:v>-16.384587170639705</c:v>
                </c:pt>
                <c:pt idx="192">
                  <c:v>-16.424279837754867</c:v>
                </c:pt>
                <c:pt idx="193">
                  <c:v>-16.463827020737977</c:v>
                </c:pt>
                <c:pt idx="194">
                  <c:v>-16.503229395280343</c:v>
                </c:pt>
                <c:pt idx="195">
                  <c:v>-16.542487640369366</c:v>
                </c:pt>
                <c:pt idx="196">
                  <c:v>-16.581602437962772</c:v>
                </c:pt>
                <c:pt idx="197">
                  <c:v>-16.620574472676214</c:v>
                </c:pt>
                <c:pt idx="198">
                  <c:v>-16.659404431483985</c:v>
                </c:pt>
                <c:pt idx="199">
                  <c:v>-16.698093003431971</c:v>
                </c:pt>
                <c:pt idx="200">
                  <c:v>-16.736640879363051</c:v>
                </c:pt>
                <c:pt idx="201">
                  <c:v>-16.775048751653244</c:v>
                </c:pt>
                <c:pt idx="202">
                  <c:v>-16.813317313959743</c:v>
                </c:pt>
                <c:pt idx="203">
                  <c:v>-16.851447260979246</c:v>
                </c:pt>
                <c:pt idx="204">
                  <c:v>-16.889439288216373</c:v>
                </c:pt>
                <c:pt idx="205">
                  <c:v>-16.927294091762413</c:v>
                </c:pt>
              </c:numCache>
            </c:numRef>
          </c:yVal>
          <c:smooth val="1"/>
        </c:ser>
        <c:dLbls/>
        <c:axId val="101090432"/>
        <c:axId val="101091968"/>
      </c:scatterChart>
      <c:valAx>
        <c:axId val="101090432"/>
        <c:scaling>
          <c:logBase val="10"/>
          <c:orientation val="minMax"/>
        </c:scaling>
        <c:axPos val="b"/>
        <c:numFmt formatCode="General" sourceLinked="1"/>
        <c:tickLblPos val="nextTo"/>
        <c:crossAx val="101091968"/>
        <c:crosses val="autoZero"/>
        <c:crossBetween val="midCat"/>
      </c:valAx>
      <c:valAx>
        <c:axId val="101091968"/>
        <c:scaling>
          <c:orientation val="minMax"/>
        </c:scaling>
        <c:axPos val="l"/>
        <c:majorGridlines/>
        <c:numFmt formatCode="General" sourceLinked="1"/>
        <c:tickLblPos val="nextTo"/>
        <c:crossAx val="10109043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wmf"/><Relationship Id="rId1" Type="http://schemas.openxmlformats.org/officeDocument/2006/relationships/image" Target="../media/image9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wmf"/><Relationship Id="rId2" Type="http://schemas.openxmlformats.org/officeDocument/2006/relationships/image" Target="../media/image15.wmf"/><Relationship Id="rId1" Type="http://schemas.openxmlformats.org/officeDocument/2006/relationships/image" Target="../media/image14.wmf"/><Relationship Id="rId4" Type="http://schemas.openxmlformats.org/officeDocument/2006/relationships/image" Target="../media/image17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350520</xdr:colOff>
      <xdr:row>4</xdr:row>
      <xdr:rowOff>117475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0"/>
          <a:ext cx="2179320" cy="68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3</xdr:col>
      <xdr:colOff>509270</xdr:colOff>
      <xdr:row>8</xdr:row>
      <xdr:rowOff>82550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43000"/>
          <a:ext cx="172847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12</xdr:row>
      <xdr:rowOff>123825</xdr:rowOff>
    </xdr:from>
    <xdr:to>
      <xdr:col>7</xdr:col>
      <xdr:colOff>476250</xdr:colOff>
      <xdr:row>27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27</xdr:row>
      <xdr:rowOff>47625</xdr:rowOff>
    </xdr:from>
    <xdr:to>
      <xdr:col>7</xdr:col>
      <xdr:colOff>457200</xdr:colOff>
      <xdr:row>41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542925</xdr:colOff>
      <xdr:row>13</xdr:row>
      <xdr:rowOff>0</xdr:rowOff>
    </xdr:from>
    <xdr:to>
      <xdr:col>13</xdr:col>
      <xdr:colOff>838200</xdr:colOff>
      <xdr:row>27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164225</xdr:colOff>
      <xdr:row>2</xdr:row>
      <xdr:rowOff>14453</xdr:rowOff>
    </xdr:from>
    <xdr:to>
      <xdr:col>5</xdr:col>
      <xdr:colOff>78828</xdr:colOff>
      <xdr:row>16</xdr:row>
      <xdr:rowOff>90653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210206</xdr:colOff>
      <xdr:row>2</xdr:row>
      <xdr:rowOff>7882</xdr:rowOff>
    </xdr:from>
    <xdr:to>
      <xdr:col>11</xdr:col>
      <xdr:colOff>505810</xdr:colOff>
      <xdr:row>16</xdr:row>
      <xdr:rowOff>84082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672010</xdr:colOff>
      <xdr:row>6</xdr:row>
      <xdr:rowOff>86406</xdr:rowOff>
    </xdr:from>
    <xdr:to>
      <xdr:col>6</xdr:col>
      <xdr:colOff>40679</xdr:colOff>
      <xdr:row>19</xdr:row>
      <xdr:rowOff>12628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775390</xdr:colOff>
      <xdr:row>20</xdr:row>
      <xdr:rowOff>57857</xdr:rowOff>
    </xdr:from>
    <xdr:to>
      <xdr:col>4</xdr:col>
      <xdr:colOff>862809</xdr:colOff>
      <xdr:row>32</xdr:row>
      <xdr:rowOff>189237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2</xdr:row>
      <xdr:rowOff>38100</xdr:rowOff>
    </xdr:from>
    <xdr:to>
      <xdr:col>8</xdr:col>
      <xdr:colOff>1038225</xdr:colOff>
      <xdr:row>16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9525</xdr:rowOff>
    </xdr:from>
    <xdr:to>
      <xdr:col>15</xdr:col>
      <xdr:colOff>304800</xdr:colOff>
      <xdr:row>20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19</xdr:row>
      <xdr:rowOff>0</xdr:rowOff>
    </xdr:from>
    <xdr:to>
      <xdr:col>11</xdr:col>
      <xdr:colOff>37310</xdr:colOff>
      <xdr:row>36</xdr:row>
      <xdr:rowOff>113881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" y="3619500"/>
          <a:ext cx="6323810" cy="33523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790575</xdr:colOff>
      <xdr:row>11</xdr:row>
      <xdr:rowOff>85725</xdr:rowOff>
    </xdr:from>
    <xdr:to>
      <xdr:col>10</xdr:col>
      <xdr:colOff>571500</xdr:colOff>
      <xdr:row>25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86562</xdr:colOff>
      <xdr:row>10</xdr:row>
      <xdr:rowOff>57011</xdr:rowOff>
    </xdr:from>
    <xdr:to>
      <xdr:col>6</xdr:col>
      <xdr:colOff>326048</xdr:colOff>
      <xdr:row>24</xdr:row>
      <xdr:rowOff>133211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240820</xdr:colOff>
      <xdr:row>10</xdr:row>
      <xdr:rowOff>34602</xdr:rowOff>
    </xdr:from>
    <xdr:to>
      <xdr:col>14</xdr:col>
      <xdr:colOff>541034</xdr:colOff>
      <xdr:row>24</xdr:row>
      <xdr:rowOff>110802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398319</xdr:colOff>
      <xdr:row>0</xdr:row>
      <xdr:rowOff>90920</xdr:rowOff>
    </xdr:from>
    <xdr:to>
      <xdr:col>10</xdr:col>
      <xdr:colOff>51956</xdr:colOff>
      <xdr:row>10</xdr:row>
      <xdr:rowOff>69269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312149</xdr:colOff>
      <xdr:row>13</xdr:row>
      <xdr:rowOff>76125</xdr:rowOff>
    </xdr:from>
    <xdr:to>
      <xdr:col>8</xdr:col>
      <xdr:colOff>5770</xdr:colOff>
      <xdr:row>27</xdr:row>
      <xdr:rowOff>152325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528995</xdr:colOff>
      <xdr:row>12</xdr:row>
      <xdr:rowOff>186403</xdr:rowOff>
    </xdr:from>
    <xdr:to>
      <xdr:col>16</xdr:col>
      <xdr:colOff>219481</xdr:colOff>
      <xdr:row>27</xdr:row>
      <xdr:rowOff>72103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11</xdr:col>
      <xdr:colOff>304800</xdr:colOff>
      <xdr:row>8</xdr:row>
      <xdr:rowOff>114300</xdr:rowOff>
    </xdr:to>
    <xdr:sp macro="" textlink="">
      <xdr:nvSpPr>
        <xdr:cNvPr id="15362" name="AutoShape 2" descr="polar-rectangular conversion of coordinates."/>
        <xdr:cNvSpPr>
          <a:spLocks noChangeAspect="1" noChangeArrowheads="1"/>
        </xdr:cNvSpPr>
      </xdr:nvSpPr>
      <xdr:spPr bwMode="auto">
        <a:xfrm>
          <a:off x="464820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16565</xdr:colOff>
      <xdr:row>0</xdr:row>
      <xdr:rowOff>165652</xdr:rowOff>
    </xdr:from>
    <xdr:to>
      <xdr:col>15</xdr:col>
      <xdr:colOff>130865</xdr:colOff>
      <xdr:row>11</xdr:row>
      <xdr:rowOff>32302</xdr:rowOff>
    </xdr:to>
    <xdr:pic>
      <xdr:nvPicPr>
        <xdr:cNvPr id="153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4304" y="165652"/>
          <a:ext cx="1953039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352253</xdr:colOff>
      <xdr:row>14</xdr:row>
      <xdr:rowOff>147625</xdr:rowOff>
    </xdr:from>
    <xdr:to>
      <xdr:col>7</xdr:col>
      <xdr:colOff>1356885</xdr:colOff>
      <xdr:row>35</xdr:row>
      <xdr:rowOff>23386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190987</xdr:colOff>
      <xdr:row>14</xdr:row>
      <xdr:rowOff>179294</xdr:rowOff>
    </xdr:from>
    <xdr:to>
      <xdr:col>12</xdr:col>
      <xdr:colOff>537882</xdr:colOff>
      <xdr:row>35</xdr:row>
      <xdr:rowOff>78441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7</xdr:row>
      <xdr:rowOff>57150</xdr:rowOff>
    </xdr:from>
    <xdr:to>
      <xdr:col>18</xdr:col>
      <xdr:colOff>285750</xdr:colOff>
      <xdr:row>21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180975</xdr:colOff>
      <xdr:row>7</xdr:row>
      <xdr:rowOff>47625</xdr:rowOff>
    </xdr:from>
    <xdr:to>
      <xdr:col>10</xdr:col>
      <xdr:colOff>485775</xdr:colOff>
      <xdr:row>21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304800</xdr:colOff>
      <xdr:row>44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598161</xdr:colOff>
      <xdr:row>11</xdr:row>
      <xdr:rowOff>142874</xdr:rowOff>
    </xdr:from>
    <xdr:to>
      <xdr:col>20</xdr:col>
      <xdr:colOff>609599</xdr:colOff>
      <xdr:row>31</xdr:row>
      <xdr:rowOff>133349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061" y="2238374"/>
          <a:ext cx="2821313" cy="3800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285750</xdr:colOff>
      <xdr:row>0</xdr:row>
      <xdr:rowOff>104775</xdr:rowOff>
    </xdr:from>
    <xdr:to>
      <xdr:col>18</xdr:col>
      <xdr:colOff>247650</xdr:colOff>
      <xdr:row>11</xdr:row>
      <xdr:rowOff>38100</xdr:rowOff>
    </xdr:to>
    <xdr:pic>
      <xdr:nvPicPr>
        <xdr:cNvPr id="15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0" y="104775"/>
          <a:ext cx="8048625" cy="2028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257175</xdr:colOff>
      <xdr:row>22</xdr:row>
      <xdr:rowOff>142875</xdr:rowOff>
    </xdr:from>
    <xdr:to>
      <xdr:col>16</xdr:col>
      <xdr:colOff>428625</xdr:colOff>
      <xdr:row>31</xdr:row>
      <xdr:rowOff>123825</xdr:rowOff>
    </xdr:to>
    <xdr:pic>
      <xdr:nvPicPr>
        <xdr:cNvPr id="153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2425" y="4333875"/>
          <a:ext cx="6896100" cy="1695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304800</xdr:colOff>
      <xdr:row>44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curve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curve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curve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oleObject" Target="../embeddings/oleObject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7.bin"/><Relationship Id="rId1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1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0.bin"/><Relationship Id="rId5" Type="http://schemas.openxmlformats.org/officeDocument/2006/relationships/oleObject" Target="../embeddings/oleObject9.bin"/><Relationship Id="rId4" Type="http://schemas.openxmlformats.org/officeDocument/2006/relationships/oleObject" Target="../embeddings/oleObject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oleObject" Target="../embeddings/oleObject12.bin"/><Relationship Id="rId1" Type="http://schemas.openxmlformats.org/officeDocument/2006/relationships/vmlDrawing" Target="../drawings/vmlDrawing7.vml"/><Relationship Id="rId4" Type="http://schemas.openxmlformats.org/officeDocument/2006/relationships/oleObject" Target="../embeddings/oleObject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8.bin"/><Relationship Id="rId5" Type="http://schemas.openxmlformats.org/officeDocument/2006/relationships/oleObject" Target="../embeddings/oleObject17.bin"/><Relationship Id="rId4" Type="http://schemas.openxmlformats.org/officeDocument/2006/relationships/oleObject" Target="../embeddings/oleObject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5.xml"/><Relationship Id="rId5" Type="http://schemas.openxmlformats.org/officeDocument/2006/relationships/oleObject" Target="../embeddings/oleObject21.bin"/><Relationship Id="rId4" Type="http://schemas.openxmlformats.org/officeDocument/2006/relationships/oleObject" Target="../embeddings/oleObject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H2:R203"/>
  <sheetViews>
    <sheetView topLeftCell="H1" workbookViewId="0">
      <selection activeCell="R3" sqref="R3"/>
    </sheetView>
  </sheetViews>
  <sheetFormatPr defaultRowHeight="15"/>
  <cols>
    <col min="13" max="13" width="18.42578125" bestFit="1" customWidth="1"/>
    <col min="14" max="14" width="36.28515625" bestFit="1" customWidth="1"/>
  </cols>
  <sheetData>
    <row r="2" spans="8:18">
      <c r="L2" t="s">
        <v>3</v>
      </c>
      <c r="M2" t="s">
        <v>4</v>
      </c>
      <c r="N2" t="s">
        <v>5</v>
      </c>
      <c r="O2" t="s">
        <v>6</v>
      </c>
      <c r="P2" t="s">
        <v>7</v>
      </c>
      <c r="Q2" t="s">
        <v>8</v>
      </c>
      <c r="R2" t="s">
        <v>9</v>
      </c>
    </row>
    <row r="3" spans="8:18">
      <c r="H3" s="2" t="s">
        <v>0</v>
      </c>
      <c r="I3" s="1">
        <v>1</v>
      </c>
      <c r="K3">
        <v>-1</v>
      </c>
      <c r="L3">
        <f>10^K3</f>
        <v>0.1</v>
      </c>
      <c r="M3" t="str">
        <f>COMPLEX(0,L4)</f>
        <v>0.102329299228075i</v>
      </c>
      <c r="N3" t="str">
        <f>IMDIV($I$5,IMSUM(IMSUM(IMSUM(1,IMPRODUCT(M3,2*$I$3*$I$4)),IMPRODUCT(IMPOWER(M3,2),$I$3^2))))</f>
        <v>2.02115554145221-0.00418024110170824i</v>
      </c>
      <c r="O3">
        <f>20*LOG10(IMABS(N3))</f>
        <v>6.112013310864687</v>
      </c>
      <c r="P3">
        <f>IMARGUMENT(N3)*180/PI()</f>
        <v>-0.11850143447735</v>
      </c>
      <c r="Q3">
        <f>IMREAL(N3)</f>
        <v>2.02115554145221</v>
      </c>
      <c r="R3">
        <f>IMAGINARY(N3)</f>
        <v>-4.1802411017082403E-3</v>
      </c>
    </row>
    <row r="4" spans="8:18">
      <c r="H4" s="2" t="s">
        <v>2</v>
      </c>
      <c r="I4" s="1">
        <v>0.01</v>
      </c>
      <c r="K4">
        <v>-0.99</v>
      </c>
      <c r="L4">
        <f t="shared" ref="L4:L67" si="0">10^K4</f>
        <v>0.10232929922807538</v>
      </c>
      <c r="M4" t="str">
        <f t="shared" ref="M4:M67" si="1">COMPLEX(0,L5)</f>
        <v>0.10471285480509i</v>
      </c>
      <c r="N4" t="str">
        <f t="shared" ref="N4:N67" si="2">IMDIV($I$5,IMSUM(IMSUM(IMSUM(1,IMPRODUCT(M4,2*$I$3*$I$4)),IMPRODUCT(IMPOWER(M4,2),$I$3^2))))</f>
        <v>2.02216361577897-0.00428188038664852i</v>
      </c>
      <c r="O4">
        <f t="shared" ref="O4:O67" si="3">20*LOG10(IMABS(N4))</f>
        <v>6.1163453121061977</v>
      </c>
      <c r="P4">
        <f t="shared" ref="P4:P67" si="4">IMARGUMENT(N4)*180/PI()</f>
        <v>-0.12132218478958776</v>
      </c>
      <c r="Q4">
        <f t="shared" ref="Q4:Q67" si="5">IMREAL(N4)</f>
        <v>2.02216361577897</v>
      </c>
      <c r="R4">
        <f t="shared" ref="R4:R67" si="6">IMAGINARY(N4)</f>
        <v>-4.2818803866485197E-3</v>
      </c>
    </row>
    <row r="5" spans="8:18">
      <c r="H5" s="2" t="s">
        <v>1</v>
      </c>
      <c r="I5" s="1">
        <v>2</v>
      </c>
      <c r="K5">
        <v>-0.98</v>
      </c>
      <c r="L5">
        <f t="shared" si="0"/>
        <v>0.10471285480508996</v>
      </c>
      <c r="M5" t="str">
        <f t="shared" si="1"/>
        <v>0.107151930523761i</v>
      </c>
      <c r="N5" t="str">
        <f t="shared" si="2"/>
        <v>2.0232202770874-0.00438619947946422i</v>
      </c>
      <c r="O5">
        <f t="shared" si="3"/>
        <v>6.1208837901969453</v>
      </c>
      <c r="P5">
        <f t="shared" si="4"/>
        <v>-0.12421303177392483</v>
      </c>
      <c r="Q5">
        <f t="shared" si="5"/>
        <v>2.0232202770873999</v>
      </c>
      <c r="R5">
        <f t="shared" si="6"/>
        <v>-4.3861994794642204E-3</v>
      </c>
    </row>
    <row r="6" spans="8:18">
      <c r="K6">
        <v>-0.97</v>
      </c>
      <c r="L6">
        <f t="shared" si="0"/>
        <v>0.10715193052376064</v>
      </c>
      <c r="M6" t="str">
        <f t="shared" si="1"/>
        <v>0.109647819614318i</v>
      </c>
      <c r="N6" t="str">
        <f t="shared" si="2"/>
        <v>2.02432792105903-0.00449328401017079i</v>
      </c>
      <c r="O6">
        <f t="shared" si="3"/>
        <v>6.1256387021816643</v>
      </c>
      <c r="P6">
        <f t="shared" si="4"/>
        <v>-0.12717593057086965</v>
      </c>
      <c r="Q6">
        <f t="shared" si="5"/>
        <v>2.0243279210590299</v>
      </c>
      <c r="R6">
        <f t="shared" si="6"/>
        <v>-4.4932840101707897E-3</v>
      </c>
    </row>
    <row r="7" spans="8:18">
      <c r="K7">
        <v>-0.96</v>
      </c>
      <c r="L7">
        <f t="shared" si="0"/>
        <v>0.10964781961431849</v>
      </c>
      <c r="M7" t="str">
        <f t="shared" si="1"/>
        <v>0.112201845430196i</v>
      </c>
      <c r="N7" t="str">
        <f t="shared" si="2"/>
        <v>2.02548906677155-0.00460322337260849i</v>
      </c>
      <c r="O7">
        <f t="shared" si="3"/>
        <v>6.1306204965772251</v>
      </c>
      <c r="P7">
        <f t="shared" si="4"/>
        <v>-0.13021290593935514</v>
      </c>
      <c r="Q7">
        <f t="shared" si="5"/>
        <v>2.0254890667715499</v>
      </c>
      <c r="R7">
        <f t="shared" si="6"/>
        <v>-4.6032233726084901E-3</v>
      </c>
    </row>
    <row r="8" spans="8:18">
      <c r="K8">
        <v>-0.95</v>
      </c>
      <c r="L8">
        <f t="shared" si="0"/>
        <v>0.11220184543019632</v>
      </c>
      <c r="M8" t="str">
        <f t="shared" si="1"/>
        <v>0.114815362149688i</v>
      </c>
      <c r="N8" t="str">
        <f t="shared" si="2"/>
        <v>2.02670636356876-0.00471611095251379i</v>
      </c>
      <c r="O8">
        <f t="shared" si="3"/>
        <v>6.1358401387378914</v>
      </c>
      <c r="P8">
        <f t="shared" si="4"/>
        <v>-0.13332605572861581</v>
      </c>
      <c r="Q8">
        <f t="shared" si="5"/>
        <v>2.0267063635687599</v>
      </c>
      <c r="R8">
        <f t="shared" si="6"/>
        <v>-4.71611095251379E-3</v>
      </c>
    </row>
    <row r="9" spans="8:18">
      <c r="K9">
        <v>-0.94</v>
      </c>
      <c r="L9">
        <f t="shared" si="0"/>
        <v>0.11481536214968829</v>
      </c>
      <c r="M9" t="str">
        <f t="shared" si="1"/>
        <v>0.117489755493953i</v>
      </c>
      <c r="N9" t="str">
        <f t="shared" si="2"/>
        <v>2.02798259836244-0.00483204437273172i</v>
      </c>
      <c r="O9">
        <f t="shared" si="3"/>
        <v>6.1413091376374656</v>
      </c>
      <c r="P9">
        <f t="shared" si="4"/>
        <v>-0.1365175545795958</v>
      </c>
      <c r="Q9">
        <f t="shared" si="5"/>
        <v>2.0279825983624402</v>
      </c>
      <c r="R9">
        <f t="shared" si="6"/>
        <v>-4.8320443727317202E-3</v>
      </c>
    </row>
    <row r="10" spans="8:18">
      <c r="K10">
        <v>-0.93</v>
      </c>
      <c r="L10">
        <f t="shared" si="0"/>
        <v>0.11748975549395291</v>
      </c>
      <c r="M10" t="str">
        <f t="shared" si="1"/>
        <v>0.120226443461741i</v>
      </c>
      <c r="N10" t="str">
        <f t="shared" si="2"/>
        <v>2.02932070339808-0.00495112575704862i</v>
      </c>
      <c r="O10">
        <f t="shared" si="3"/>
        <v>6.1470395741584429</v>
      </c>
      <c r="P10">
        <f t="shared" si="4"/>
        <v>-0.13978965787393835</v>
      </c>
      <c r="Q10">
        <f t="shared" si="5"/>
        <v>2.02932070339808</v>
      </c>
      <c r="R10">
        <f t="shared" si="6"/>
        <v>-4.9511257570486198E-3</v>
      </c>
    </row>
    <row r="11" spans="8:18">
      <c r="K11">
        <v>-0.92</v>
      </c>
      <c r="L11">
        <f t="shared" si="0"/>
        <v>0.12022644346174129</v>
      </c>
      <c r="M11" t="str">
        <f t="shared" si="1"/>
        <v>0.123026877081238i</v>
      </c>
      <c r="N11" t="str">
        <f t="shared" si="2"/>
        <v>2.03072376451879-0.00507346201427016i</v>
      </c>
      <c r="O11">
        <f t="shared" si="3"/>
        <v>6.1530441309834707</v>
      </c>
      <c r="P11">
        <f t="shared" si="4"/>
        <v>-0.14314470595029088</v>
      </c>
      <c r="Q11">
        <f t="shared" si="5"/>
        <v>2.0307237645187901</v>
      </c>
      <c r="R11">
        <f t="shared" si="6"/>
        <v>-5.0734620142701596E-3</v>
      </c>
    </row>
    <row r="12" spans="8:18">
      <c r="K12">
        <v>-0.91</v>
      </c>
      <c r="L12">
        <f t="shared" si="0"/>
        <v>0.12302687708123815</v>
      </c>
      <c r="M12" t="str">
        <f t="shared" si="1"/>
        <v>0.125892541179417i</v>
      </c>
      <c r="N12" t="str">
        <f t="shared" si="2"/>
        <v>2.03219502996521-0.00519916514432729i</v>
      </c>
      <c r="O12">
        <f t="shared" si="3"/>
        <v>6.1593361241934161</v>
      </c>
      <c r="P12">
        <f t="shared" si="4"/>
        <v>-0.1465851286093621</v>
      </c>
      <c r="Q12">
        <f t="shared" si="5"/>
        <v>2.0321950299652101</v>
      </c>
      <c r="R12">
        <f t="shared" si="6"/>
        <v>-5.1991651443272901E-3</v>
      </c>
    </row>
    <row r="13" spans="8:18">
      <c r="K13">
        <v>-0.9</v>
      </c>
      <c r="L13">
        <f t="shared" si="0"/>
        <v>0.12589254117941667</v>
      </c>
      <c r="M13" t="str">
        <f t="shared" si="1"/>
        <v>0.128824955169313i</v>
      </c>
      <c r="N13" t="str">
        <f t="shared" si="2"/>
        <v>2.03373791975218-0.00532835256837093i</v>
      </c>
      <c r="O13">
        <f t="shared" si="3"/>
        <v>6.1659295366826496</v>
      </c>
      <c r="P13">
        <f t="shared" si="4"/>
        <v>-0.15011344993117665</v>
      </c>
      <c r="Q13">
        <f t="shared" si="5"/>
        <v>2.0337379197521801</v>
      </c>
      <c r="R13">
        <f t="shared" si="6"/>
        <v>-5.3283525683709299E-3</v>
      </c>
    </row>
    <row r="14" spans="8:18">
      <c r="K14">
        <v>-0.89</v>
      </c>
      <c r="L14">
        <f t="shared" si="0"/>
        <v>0.12882495516931336</v>
      </c>
      <c r="M14" t="str">
        <f t="shared" si="1"/>
        <v>0.131825673855641i</v>
      </c>
      <c r="N14" t="str">
        <f t="shared" si="2"/>
        <v>2.03535603566688-0.00546114748501241i</v>
      </c>
      <c r="O14">
        <f t="shared" si="3"/>
        <v>6.1728390535117246</v>
      </c>
      <c r="P14">
        <f t="shared" si="4"/>
        <v>-0.1537322934300992</v>
      </c>
      <c r="Q14">
        <f t="shared" si="5"/>
        <v>2.0353560356668798</v>
      </c>
      <c r="R14">
        <f t="shared" si="6"/>
        <v>-5.46114748501241E-3</v>
      </c>
    </row>
    <row r="15" spans="8:18">
      <c r="K15">
        <v>-0.88</v>
      </c>
      <c r="L15">
        <f t="shared" si="0"/>
        <v>0.1318256738556407</v>
      </c>
      <c r="M15" t="str">
        <f t="shared" si="1"/>
        <v>0.134896288259165i</v>
      </c>
      <c r="N15" t="str">
        <f t="shared" si="2"/>
        <v>2.03705317193699-0.00559767925508418i</v>
      </c>
      <c r="O15">
        <f t="shared" si="3"/>
        <v>6.1800800993260596</v>
      </c>
      <c r="P15">
        <f t="shared" si="4"/>
        <v>-0.15744438757555027</v>
      </c>
      <c r="Q15">
        <f t="shared" si="5"/>
        <v>2.0370531719369902</v>
      </c>
      <c r="R15">
        <f t="shared" si="6"/>
        <v>-5.5976792550841798E-3</v>
      </c>
    </row>
    <row r="16" spans="8:18">
      <c r="K16">
        <v>-0.87</v>
      </c>
      <c r="L16">
        <f t="shared" si="0"/>
        <v>0.13489628825916533</v>
      </c>
      <c r="M16" t="str">
        <f t="shared" si="1"/>
        <v>0.138038426460288i</v>
      </c>
      <c r="N16" t="str">
        <f t="shared" si="2"/>
        <v>2.03883332662231-0.00573808381754182i</v>
      </c>
      <c r="O16">
        <f t="shared" si="3"/>
        <v>6.1876688779810216</v>
      </c>
      <c r="P16">
        <f t="shared" si="4"/>
        <v>-0.16125257170900625</v>
      </c>
      <c r="Q16">
        <f t="shared" si="5"/>
        <v>2.03883332662231</v>
      </c>
      <c r="R16">
        <f t="shared" si="6"/>
        <v>-5.7380838175418204E-3</v>
      </c>
    </row>
    <row r="17" spans="11:18">
      <c r="K17">
        <v>-0.86</v>
      </c>
      <c r="L17">
        <f t="shared" si="0"/>
        <v>0.13803842646028844</v>
      </c>
      <c r="M17" t="str">
        <f t="shared" si="1"/>
        <v>0.141253754462275i</v>
      </c>
      <c r="N17" t="str">
        <f t="shared" si="2"/>
        <v>2.0407007137876-0.00588250413939672i</v>
      </c>
      <c r="O17">
        <f t="shared" si="3"/>
        <v>6.1956224145222949</v>
      </c>
      <c r="P17">
        <f t="shared" si="4"/>
        <v>-0.16515980239072151</v>
      </c>
      <c r="Q17">
        <f t="shared" si="5"/>
        <v>2.0407007137875999</v>
      </c>
      <c r="R17">
        <f t="shared" si="6"/>
        <v>-5.8825041393967201E-3</v>
      </c>
    </row>
    <row r="18" spans="11:18">
      <c r="K18">
        <v>-0.85</v>
      </c>
      <c r="L18">
        <f t="shared" si="0"/>
        <v>0.14125375446227542</v>
      </c>
      <c r="M18" t="str">
        <f t="shared" si="1"/>
        <v>0.144543977074593i</v>
      </c>
      <c r="N18" t="str">
        <f t="shared" si="2"/>
        <v>2.04265977652063-0.00603109070287529i</v>
      </c>
      <c r="O18">
        <f t="shared" si="3"/>
        <v>6.2039585996855102</v>
      </c>
      <c r="P18">
        <f t="shared" si="4"/>
        <v>-0.16916916021284223</v>
      </c>
      <c r="Q18">
        <f t="shared" si="5"/>
        <v>2.04265977652063</v>
      </c>
      <c r="R18">
        <f t="shared" si="6"/>
        <v>-6.0310907028752903E-3</v>
      </c>
    </row>
    <row r="19" spans="11:18">
      <c r="K19">
        <v>-0.84</v>
      </c>
      <c r="L19">
        <f t="shared" si="0"/>
        <v>0.14454397707459271</v>
      </c>
      <c r="M19" t="str">
        <f t="shared" si="1"/>
        <v>0.147910838816821i</v>
      </c>
      <c r="N19" t="str">
        <f t="shared" si="2"/>
        <v>2.04471520086503-0.00618400203333867i</v>
      </c>
      <c r="O19">
        <f t="shared" si="3"/>
        <v>6.2126962370904213</v>
      </c>
      <c r="P19">
        <f t="shared" si="4"/>
        <v>-0.17328385711912711</v>
      </c>
      <c r="Q19">
        <f t="shared" si="5"/>
        <v>2.04471520086503</v>
      </c>
      <c r="R19">
        <f t="shared" si="6"/>
        <v>-6.1840020333386696E-3</v>
      </c>
    </row>
    <row r="20" spans="11:18">
      <c r="K20">
        <v>-0.83</v>
      </c>
      <c r="L20">
        <f t="shared" si="0"/>
        <v>0.14791083881682074</v>
      </c>
      <c r="M20" t="str">
        <f t="shared" si="1"/>
        <v>0.151356124843621i</v>
      </c>
      <c r="N20" t="str">
        <f t="shared" si="2"/>
        <v>2.04687193074445-0.00634140527187756i</v>
      </c>
      <c r="O20">
        <f t="shared" si="3"/>
        <v>6.2218550933201193</v>
      </c>
      <c r="P20">
        <f t="shared" si="4"/>
        <v>-0.17750724427543113</v>
      </c>
      <c r="Q20">
        <f t="shared" si="5"/>
        <v>2.0468719307444498</v>
      </c>
      <c r="R20">
        <f t="shared" si="6"/>
        <v>-6.34140527187756E-3</v>
      </c>
    </row>
    <row r="21" spans="11:18">
      <c r="K21">
        <v>-0.82</v>
      </c>
      <c r="L21">
        <f t="shared" si="0"/>
        <v>0.15135612484362079</v>
      </c>
      <c r="M21" t="str">
        <f t="shared" si="1"/>
        <v>0.154881661891248i</v>
      </c>
      <c r="N21" t="str">
        <f t="shared" si="2"/>
        <v>2.04913518396221-0.00650347679692329i</v>
      </c>
      <c r="O21">
        <f t="shared" si="3"/>
        <v>6.2314559510923706</v>
      </c>
      <c r="P21">
        <f t="shared" si="4"/>
        <v>-0.1818428205394711</v>
      </c>
      <c r="Q21">
        <f t="shared" si="5"/>
        <v>2.0491351839622101</v>
      </c>
      <c r="R21">
        <f t="shared" si="6"/>
        <v>-6.5034767969232897E-3</v>
      </c>
    </row>
    <row r="22" spans="11:18">
      <c r="K22">
        <v>-0.81</v>
      </c>
      <c r="L22">
        <f t="shared" si="0"/>
        <v>0.15488166189124808</v>
      </c>
      <c r="M22" t="str">
        <f t="shared" si="1"/>
        <v>0.158489319246111i</v>
      </c>
      <c r="N22" t="str">
        <f t="shared" si="2"/>
        <v>2.05151046936878-0.00667040289969501i</v>
      </c>
      <c r="O22">
        <f t="shared" si="3"/>
        <v>6.241520665746898</v>
      </c>
      <c r="P22">
        <f t="shared" si="4"/>
        <v>-0.18629424158327362</v>
      </c>
      <c r="Q22">
        <f t="shared" si="5"/>
        <v>2.0515104693687798</v>
      </c>
      <c r="R22">
        <f t="shared" si="6"/>
        <v>-6.6704028996950101E-3</v>
      </c>
    </row>
    <row r="23" spans="11:18">
      <c r="K23">
        <v>-0.8</v>
      </c>
      <c r="L23">
        <f t="shared" si="0"/>
        <v>0.15848931924611132</v>
      </c>
      <c r="M23" t="str">
        <f t="shared" si="1"/>
        <v>0.162181009735893i</v>
      </c>
      <c r="N23" t="str">
        <f t="shared" si="2"/>
        <v>2.05400360529892-0.00684238051884166i</v>
      </c>
      <c r="O23">
        <f t="shared" si="3"/>
        <v>6.2520722252924701</v>
      </c>
      <c r="P23">
        <f t="shared" si="4"/>
        <v>-0.19086532972711195</v>
      </c>
      <c r="Q23">
        <f t="shared" si="5"/>
        <v>2.0540036052989201</v>
      </c>
      <c r="R23">
        <f t="shared" si="6"/>
        <v>-6.8423805188416601E-3</v>
      </c>
    </row>
    <row r="24" spans="11:18">
      <c r="K24">
        <v>-0.79</v>
      </c>
      <c r="L24">
        <f t="shared" si="0"/>
        <v>0.16218100973589297</v>
      </c>
      <c r="M24" t="str">
        <f t="shared" si="1"/>
        <v>0.165958690743756i</v>
      </c>
      <c r="N24" t="str">
        <f t="shared" si="2"/>
        <v>2.05662073939072-0.00701961804024388i</v>
      </c>
      <c r="O24">
        <f t="shared" si="3"/>
        <v>6.26313481427895</v>
      </c>
      <c r="P24">
        <f t="shared" si="4"/>
        <v>-0.19556008454978097</v>
      </c>
      <c r="Q24">
        <f t="shared" si="5"/>
        <v>2.0566207393907199</v>
      </c>
      <c r="R24">
        <f t="shared" si="6"/>
        <v>-7.0196180402438803E-3</v>
      </c>
    </row>
    <row r="25" spans="11:18">
      <c r="K25">
        <v>-0.78</v>
      </c>
      <c r="L25">
        <f t="shared" si="0"/>
        <v>0.16595869074375599</v>
      </c>
      <c r="M25" t="str">
        <f t="shared" si="1"/>
        <v>0.169824365246174i</v>
      </c>
      <c r="N25" t="str">
        <f t="shared" si="2"/>
        <v>2.05936836991027-0.00720233616862545i</v>
      </c>
      <c r="O25">
        <f t="shared" si="3"/>
        <v>6.2747338817825193</v>
      </c>
      <c r="P25">
        <f t="shared" si="4"/>
        <v>-0.20038269434681794</v>
      </c>
      <c r="Q25">
        <f t="shared" si="5"/>
        <v>2.0593683699102701</v>
      </c>
      <c r="R25">
        <f t="shared" si="6"/>
        <v>-7.2023361686254497E-3</v>
      </c>
    </row>
    <row r="26" spans="11:18">
      <c r="K26">
        <v>-0.77</v>
      </c>
      <c r="L26">
        <f t="shared" si="0"/>
        <v>0.16982436524617442</v>
      </c>
      <c r="M26" t="str">
        <f t="shared" si="1"/>
        <v>0.173780082874937i</v>
      </c>
      <c r="N26" t="str">
        <f t="shared" si="2"/>
        <v>2.06225336871912-0.0073907688783966i</v>
      </c>
      <c r="O26">
        <f t="shared" si="3"/>
        <v>6.2868962138198476</v>
      </c>
      <c r="P26">
        <f t="shared" si="4"/>
        <v>-0.20533754851577449</v>
      </c>
      <c r="Q26">
        <f t="shared" si="5"/>
        <v>2.0622533687191198</v>
      </c>
      <c r="R26">
        <f t="shared" si="6"/>
        <v>-7.3907688783966001E-3</v>
      </c>
    </row>
    <row r="27" spans="11:18">
      <c r="K27">
        <v>-0.76</v>
      </c>
      <c r="L27">
        <f t="shared" si="0"/>
        <v>0.17378008287493749</v>
      </c>
      <c r="M27" t="str">
        <f t="shared" si="1"/>
        <v>0.177827941003892i</v>
      </c>
      <c r="N27" t="str">
        <f t="shared" si="2"/>
        <v>2.06528300603558-0.00758516445202619i</v>
      </c>
      <c r="O27">
        <f t="shared" si="3"/>
        <v>6.2996500105330604</v>
      </c>
      <c r="P27">
        <f t="shared" si="4"/>
        <v>-0.21042925095614987</v>
      </c>
      <c r="Q27">
        <f t="shared" si="5"/>
        <v>2.06528300603558</v>
      </c>
      <c r="R27">
        <f t="shared" si="6"/>
        <v>-7.5851644520261901E-3</v>
      </c>
    </row>
    <row r="28" spans="11:18">
      <c r="K28">
        <v>-0.75</v>
      </c>
      <c r="L28">
        <f t="shared" si="0"/>
        <v>0.17782794100389224</v>
      </c>
      <c r="M28" t="str">
        <f t="shared" si="1"/>
        <v>0.181970085860998i</v>
      </c>
      <c r="N28" t="str">
        <f t="shared" si="2"/>
        <v>2.06846497715821-0.0077857866152315i</v>
      </c>
      <c r="O28">
        <f t="shared" si="3"/>
        <v>6.3130249685229689</v>
      </c>
      <c r="P28">
        <f t="shared" si="4"/>
        <v>-0.21566263458098664</v>
      </c>
      <c r="Q28">
        <f t="shared" si="5"/>
        <v>2.06846497715821</v>
      </c>
      <c r="R28">
        <f t="shared" si="6"/>
        <v>-7.7857866152314997E-3</v>
      </c>
    </row>
    <row r="29" spans="11:18">
      <c r="K29">
        <v>-0.74</v>
      </c>
      <c r="L29">
        <f t="shared" si="0"/>
        <v>0.18197008586099833</v>
      </c>
      <c r="M29" t="str">
        <f t="shared" si="1"/>
        <v>0.186208713666287i</v>
      </c>
      <c r="N29" t="str">
        <f t="shared" si="2"/>
        <v>2.07180743133729-0.00799291577939955i</v>
      </c>
      <c r="O29">
        <f t="shared" si="3"/>
        <v>6.3270523687395066</v>
      </c>
      <c r="P29">
        <f t="shared" si="4"/>
        <v>-0.22104277704784109</v>
      </c>
      <c r="Q29">
        <f t="shared" si="5"/>
        <v>2.0718074313372901</v>
      </c>
      <c r="R29">
        <f t="shared" si="6"/>
        <v>-7.9929157793995498E-3</v>
      </c>
    </row>
    <row r="30" spans="11:18">
      <c r="K30">
        <v>-0.73</v>
      </c>
      <c r="L30">
        <f t="shared" si="0"/>
        <v>0.18620871366628672</v>
      </c>
      <c r="M30" t="str">
        <f t="shared" si="1"/>
        <v>0.190546071796325i</v>
      </c>
      <c r="N30" t="str">
        <f t="shared" si="2"/>
        <v>2.0753190030016-0.00820685040293303i</v>
      </c>
      <c r="O30">
        <f t="shared" si="3"/>
        <v>6.3417651703810654</v>
      </c>
      <c r="P30">
        <f t="shared" si="4"/>
        <v>-0.22657501782869727</v>
      </c>
      <c r="Q30">
        <f t="shared" si="5"/>
        <v>2.0753190030016002</v>
      </c>
      <c r="R30">
        <f t="shared" si="6"/>
        <v>-8.2068504029330306E-3</v>
      </c>
    </row>
    <row r="31" spans="11:18">
      <c r="K31">
        <v>-0.72</v>
      </c>
      <c r="L31">
        <f t="shared" si="0"/>
        <v>0.19054607179632471</v>
      </c>
      <c r="M31" t="str">
        <f t="shared" si="1"/>
        <v>0.194984459975804i</v>
      </c>
      <c r="N31" t="str">
        <f t="shared" si="2"/>
        <v>2.07900884557057-0.00842790848467321i</v>
      </c>
      <c r="O31">
        <f t="shared" si="3"/>
        <v>6.3571981112956149</v>
      </c>
      <c r="P31">
        <f t="shared" si="4"/>
        <v>-0.23226497675195515</v>
      </c>
      <c r="Q31">
        <f t="shared" si="5"/>
        <v>2.07900884557057</v>
      </c>
      <c r="R31">
        <f t="shared" si="6"/>
        <v>-8.4279084846732091E-3</v>
      </c>
    </row>
    <row r="32" spans="11:18">
      <c r="K32">
        <v>-0.71</v>
      </c>
      <c r="L32">
        <f t="shared" si="0"/>
        <v>0.19498445997580449</v>
      </c>
      <c r="M32" t="str">
        <f t="shared" si="1"/>
        <v>0.199526231496888i</v>
      </c>
      <c r="N32" t="str">
        <f t="shared" si="2"/>
        <v>2.08288666810848-0.00865642920421454i</v>
      </c>
      <c r="O32">
        <f t="shared" si="3"/>
        <v>6.3733878154262671</v>
      </c>
      <c r="P32">
        <f t="shared" si="4"/>
        <v>-0.23811857416474663</v>
      </c>
      <c r="Q32">
        <f t="shared" si="5"/>
        <v>2.0828866681084799</v>
      </c>
      <c r="R32">
        <f t="shared" si="6"/>
        <v>-8.6564292042145396E-3</v>
      </c>
    </row>
    <row r="33" spans="11:18">
      <c r="K33">
        <v>-0.7</v>
      </c>
      <c r="L33">
        <f t="shared" si="0"/>
        <v>0.19952623149688795</v>
      </c>
      <c r="M33" t="str">
        <f t="shared" si="1"/>
        <v>0.204173794466953i</v>
      </c>
      <c r="N33" t="str">
        <f t="shared" si="2"/>
        <v>2.08696277510727-0.00889277472582836i</v>
      </c>
      <c r="O33">
        <f t="shared" si="3"/>
        <v>6.3903729078987368</v>
      </c>
      <c r="P33">
        <f t="shared" si="4"/>
        <v>-0.24414205288100171</v>
      </c>
      <c r="Q33">
        <f t="shared" si="5"/>
        <v>2.0869627751072701</v>
      </c>
      <c r="R33">
        <f t="shared" si="6"/>
        <v>-8.8927747258283601E-3</v>
      </c>
    </row>
    <row r="34" spans="11:18">
      <c r="K34">
        <v>-0.69</v>
      </c>
      <c r="L34">
        <f t="shared" si="0"/>
        <v>0.20417379446695291</v>
      </c>
      <c r="M34" t="str">
        <f t="shared" si="1"/>
        <v>0.208929613085404i</v>
      </c>
      <c r="N34" t="str">
        <f t="shared" si="2"/>
        <v>2.09124810971786-0.00913733218489303i</v>
      </c>
      <c r="O34">
        <f t="shared" si="3"/>
        <v>6.4081941384069836</v>
      </c>
      <c r="P34">
        <f t="shared" si="4"/>
        <v>-0.25034200210018998</v>
      </c>
      <c r="Q34">
        <f t="shared" si="5"/>
        <v>2.0912481097178599</v>
      </c>
      <c r="R34">
        <f t="shared" si="6"/>
        <v>-9.1373321848930295E-3</v>
      </c>
    </row>
    <row r="35" spans="11:18">
      <c r="K35">
        <v>-0.68</v>
      </c>
      <c r="L35">
        <f t="shared" si="0"/>
        <v>0.20892961308540392</v>
      </c>
      <c r="M35" t="str">
        <f t="shared" si="1"/>
        <v>0.213796208950223i</v>
      </c>
      <c r="N35" t="str">
        <f t="shared" si="2"/>
        <v>2.09575430078861-0.00939051587822748i</v>
      </c>
      <c r="O35">
        <f t="shared" si="3"/>
        <v>6.4268945136231936</v>
      </c>
      <c r="P35">
        <f t="shared" si="4"/>
        <v>-0.25672538350361557</v>
      </c>
      <c r="Q35">
        <f t="shared" si="5"/>
        <v>2.0957543007886099</v>
      </c>
      <c r="R35">
        <f t="shared" si="6"/>
        <v>-9.3905158782274806E-3</v>
      </c>
    </row>
    <row r="36" spans="11:18">
      <c r="K36">
        <v>-0.67</v>
      </c>
      <c r="L36">
        <f t="shared" si="0"/>
        <v>0.21379620895022314</v>
      </c>
      <c r="M36" t="str">
        <f t="shared" si="1"/>
        <v>0.218776162394955i</v>
      </c>
      <c r="N36" t="str">
        <f t="shared" si="2"/>
        <v>2.10049371411274-0.00965276968260151i</v>
      </c>
      <c r="O36">
        <f t="shared" si="3"/>
        <v>6.4465194394328629</v>
      </c>
      <c r="P36">
        <f t="shared" si="4"/>
        <v>-0.26329955976022551</v>
      </c>
      <c r="Q36">
        <f t="shared" si="5"/>
        <v>2.1004937141127402</v>
      </c>
      <c r="R36">
        <f t="shared" si="6"/>
        <v>-9.6527696826015103E-3</v>
      </c>
    </row>
    <row r="37" spans="11:18">
      <c r="K37">
        <v>-0.66</v>
      </c>
      <c r="L37">
        <f t="shared" si="0"/>
        <v>0.21877616239495523</v>
      </c>
      <c r="M37" t="str">
        <f t="shared" si="1"/>
        <v>0.223872113856834i</v>
      </c>
      <c r="N37" t="str">
        <f t="shared" si="2"/>
        <v>2.1054795083361-0.00992456972901145i</v>
      </c>
      <c r="O37">
        <f t="shared" si="3"/>
        <v>6.4671168738813281</v>
      </c>
      <c r="P37">
        <f t="shared" si="4"/>
        <v>-0.27007232570241074</v>
      </c>
      <c r="Q37">
        <f t="shared" si="5"/>
        <v>2.1054795083361002</v>
      </c>
      <c r="R37">
        <f t="shared" si="6"/>
        <v>-9.9245697290114496E-3</v>
      </c>
    </row>
    <row r="38" spans="11:18">
      <c r="K38">
        <v>-0.65</v>
      </c>
      <c r="L38">
        <f t="shared" si="0"/>
        <v>0.22387211385683392</v>
      </c>
      <c r="M38" t="str">
        <f t="shared" si="1"/>
        <v>0.229086765276777i</v>
      </c>
      <c r="N38" t="str">
        <f t="shared" si="2"/>
        <v>2.11072569603332-0.0102064273641366i</v>
      </c>
      <c r="O38">
        <f t="shared" si="3"/>
        <v>6.4887374918144269</v>
      </c>
      <c r="P38">
        <f t="shared" si="4"/>
        <v>-0.2770519424647408</v>
      </c>
      <c r="Q38">
        <f t="shared" si="5"/>
        <v>2.1107256960333198</v>
      </c>
      <c r="R38">
        <f t="shared" si="6"/>
        <v>-1.02064273641366E-2</v>
      </c>
    </row>
    <row r="39" spans="11:18">
      <c r="K39">
        <v>-0.64</v>
      </c>
      <c r="L39">
        <f t="shared" si="0"/>
        <v>0.22908676527677729</v>
      </c>
      <c r="M39" t="str">
        <f t="shared" si="1"/>
        <v>0.234422881531992i</v>
      </c>
      <c r="N39" t="str">
        <f t="shared" si="2"/>
        <v>2.1162472105247-0.0104988924348217i</v>
      </c>
      <c r="O39">
        <f t="shared" si="3"/>
        <v>6.5114348623031191</v>
      </c>
      <c r="P39">
        <f t="shared" si="4"/>
        <v>-0.28424717491574397</v>
      </c>
      <c r="Q39">
        <f t="shared" si="5"/>
        <v>2.1162472105246999</v>
      </c>
      <c r="R39">
        <f t="shared" si="6"/>
        <v>-1.04988924348217E-2</v>
      </c>
    </row>
    <row r="40" spans="11:18">
      <c r="K40">
        <v>-0.63</v>
      </c>
      <c r="L40">
        <f t="shared" si="0"/>
        <v>0.23442288153199217</v>
      </c>
      <c r="M40" t="str">
        <f t="shared" si="1"/>
        <v>0.239883291901949i</v>
      </c>
      <c r="N40" t="str">
        <f t="shared" si="2"/>
        <v>2.12205997908039-0.0108025569365698i</v>
      </c>
      <c r="O40">
        <f t="shared" si="3"/>
        <v>6.5352656400644795</v>
      </c>
      <c r="P40">
        <f t="shared" si="4"/>
        <v>-0.29166733275535794</v>
      </c>
      <c r="Q40">
        <f t="shared" si="5"/>
        <v>2.1220599790803898</v>
      </c>
      <c r="R40">
        <f t="shared" si="6"/>
        <v>-1.08025569365698E-2</v>
      </c>
    </row>
    <row r="41" spans="11:18">
      <c r="K41">
        <v>-0.62</v>
      </c>
      <c r="L41">
        <f t="shared" si="0"/>
        <v>0.23988329190194901</v>
      </c>
      <c r="M41" t="str">
        <f t="shared" si="1"/>
        <v>0.245470891568503i</v>
      </c>
      <c r="N41" t="str">
        <f t="shared" si="2"/>
        <v>2.12818100324308-0.0111180590730025i</v>
      </c>
      <c r="O41">
        <f t="shared" si="3"/>
        <v>6.5602897722285398</v>
      </c>
      <c r="P41">
        <f t="shared" si="4"/>
        <v>-0.29932231569944828</v>
      </c>
      <c r="Q41">
        <f t="shared" si="5"/>
        <v>2.1281810032430801</v>
      </c>
      <c r="R41">
        <f t="shared" si="6"/>
        <v>-1.1118059073002499E-2</v>
      </c>
    </row>
    <row r="42" spans="11:18">
      <c r="K42">
        <v>-0.61</v>
      </c>
      <c r="L42">
        <f t="shared" si="0"/>
        <v>0.24547089156850299</v>
      </c>
      <c r="M42" t="str">
        <f t="shared" si="1"/>
        <v>0.251188643150958i</v>
      </c>
      <c r="N42" t="str">
        <f t="shared" si="2"/>
        <v>2.13462844709811-0.011446087780209i</v>
      </c>
      <c r="O42">
        <f t="shared" si="3"/>
        <v>6.5865707219566243</v>
      </c>
      <c r="P42">
        <f t="shared" si="4"/>
        <v>-0.30722266322895225</v>
      </c>
      <c r="Q42">
        <f t="shared" si="5"/>
        <v>2.1346284470981098</v>
      </c>
      <c r="R42">
        <f t="shared" si="6"/>
        <v>-1.1446087780209E-2</v>
      </c>
    </row>
    <row r="43" spans="11:18">
      <c r="K43">
        <v>-0.6</v>
      </c>
      <c r="L43">
        <f t="shared" si="0"/>
        <v>0.25118864315095801</v>
      </c>
      <c r="M43" t="str">
        <f t="shared" si="1"/>
        <v>0.257039578276886i</v>
      </c>
      <c r="N43" t="str">
        <f t="shared" si="2"/>
        <v>2.14142173443238-0.0117873877780365i</v>
      </c>
      <c r="O43">
        <f t="shared" si="3"/>
        <v>6.6141757105936083</v>
      </c>
      <c r="P43">
        <f t="shared" si="4"/>
        <v>-0.31537960944578447</v>
      </c>
      <c r="Q43">
        <f t="shared" si="5"/>
        <v>2.14142173443238</v>
      </c>
      <c r="R43">
        <f t="shared" si="6"/>
        <v>-1.17873877780365E-2</v>
      </c>
    </row>
    <row r="44" spans="11:18">
      <c r="K44">
        <v>-0.59</v>
      </c>
      <c r="L44">
        <f t="shared" si="0"/>
        <v>0.25703957827688634</v>
      </c>
      <c r="M44" t="str">
        <f t="shared" si="1"/>
        <v>0.263026799189538i</v>
      </c>
      <c r="N44" t="str">
        <f t="shared" si="2"/>
        <v>2.14858165585339-0.012142765219902i</v>
      </c>
      <c r="O44">
        <f t="shared" si="3"/>
        <v>6.6431759802376842</v>
      </c>
      <c r="P44">
        <f t="shared" si="4"/>
        <v>-0.32380514365235641</v>
      </c>
      <c r="Q44">
        <f t="shared" si="5"/>
        <v>2.1485816558533899</v>
      </c>
      <c r="R44">
        <f t="shared" si="6"/>
        <v>-1.2142765219901999E-2</v>
      </c>
    </row>
    <row r="45" spans="11:18">
      <c r="K45">
        <v>-0.57999999999999996</v>
      </c>
      <c r="L45">
        <f t="shared" si="0"/>
        <v>0.2630267991895382</v>
      </c>
      <c r="M45" t="str">
        <f t="shared" si="1"/>
        <v>0.269153480392692i</v>
      </c>
      <c r="N45" t="str">
        <f t="shared" si="2"/>
        <v>2.15613048709006-0.0125130940238923i</v>
      </c>
      <c r="O45">
        <f t="shared" si="3"/>
        <v>6.6736470788397542</v>
      </c>
      <c r="P45">
        <f t="shared" si="4"/>
        <v>-0.33251207735803884</v>
      </c>
      <c r="Q45">
        <f t="shared" si="5"/>
        <v>2.1561304870900599</v>
      </c>
      <c r="R45">
        <f t="shared" si="6"/>
        <v>-1.25130940238923E-2</v>
      </c>
    </row>
    <row r="46" spans="11:18">
      <c r="K46">
        <v>-0.56999999999999995</v>
      </c>
      <c r="L46">
        <f t="shared" si="0"/>
        <v>0.26915348039269155</v>
      </c>
      <c r="M46" t="str">
        <f t="shared" si="1"/>
        <v>0.275422870333817i</v>
      </c>
      <c r="N46" t="str">
        <f t="shared" si="2"/>
        <v>2.16409211987201-0.0128993229810903i</v>
      </c>
      <c r="O46">
        <f t="shared" si="3"/>
        <v>6.7056691702076261</v>
      </c>
      <c r="P46">
        <f t="shared" si="4"/>
        <v>-0.34151411851617014</v>
      </c>
      <c r="Q46">
        <f t="shared" si="5"/>
        <v>2.1640921198720098</v>
      </c>
      <c r="R46">
        <f t="shared" si="6"/>
        <v>-1.2899322981090301E-2</v>
      </c>
    </row>
    <row r="47" spans="11:18">
      <c r="K47">
        <v>-0.56000000000000005</v>
      </c>
      <c r="L47">
        <f t="shared" si="0"/>
        <v>0.27542287033381663</v>
      </c>
      <c r="M47" t="str">
        <f t="shared" si="1"/>
        <v>0.281838293126445i</v>
      </c>
      <c r="N47" t="str">
        <f t="shared" si="2"/>
        <v>2.17249220698648-0.013302483752618i</v>
      </c>
      <c r="O47">
        <f t="shared" si="3"/>
        <v>6.7393273715867377</v>
      </c>
      <c r="P47">
        <f t="shared" si="4"/>
        <v>-0.35082595391206206</v>
      </c>
      <c r="Q47">
        <f t="shared" si="5"/>
        <v>2.17249220698648</v>
      </c>
      <c r="R47">
        <f t="shared" si="6"/>
        <v>-1.3302483752618E-2</v>
      </c>
    </row>
    <row r="48" spans="11:18">
      <c r="K48">
        <v>-0.55000000000000004</v>
      </c>
      <c r="L48">
        <f t="shared" si="0"/>
        <v>0.28183829312644532</v>
      </c>
      <c r="M48" t="str">
        <f t="shared" si="1"/>
        <v>0.288403150312661i</v>
      </c>
      <c r="N48" t="str">
        <f t="shared" si="2"/>
        <v>2.18135832334996-0.0137236998853058i</v>
      </c>
      <c r="O48">
        <f t="shared" si="3"/>
        <v>6.7747121218355471</v>
      </c>
      <c r="P48">
        <f t="shared" si="4"/>
        <v>-0.36046334075858599</v>
      </c>
      <c r="Q48">
        <f t="shared" si="5"/>
        <v>2.18135832334996</v>
      </c>
      <c r="R48">
        <f t="shared" si="6"/>
        <v>-1.37236998853058E-2</v>
      </c>
    </row>
    <row r="49" spans="11:18">
      <c r="K49">
        <v>-0.54</v>
      </c>
      <c r="L49">
        <f t="shared" si="0"/>
        <v>0.28840315031266056</v>
      </c>
      <c r="M49" t="str">
        <f t="shared" si="1"/>
        <v>0.295120922666638i</v>
      </c>
      <c r="N49" t="str">
        <f t="shared" si="2"/>
        <v>2.19072014520823-0.0141641969977669i</v>
      </c>
      <c r="O49">
        <f t="shared" si="3"/>
        <v>6.8119195836058388</v>
      </c>
      <c r="P49">
        <f t="shared" si="4"/>
        <v>-0.37044320871521286</v>
      </c>
      <c r="Q49">
        <f t="shared" si="5"/>
        <v>2.1907201452082301</v>
      </c>
      <c r="R49">
        <f t="shared" si="6"/>
        <v>-1.4164196997766901E-2</v>
      </c>
    </row>
    <row r="50" spans="11:18">
      <c r="K50">
        <v>-0.53</v>
      </c>
      <c r="L50">
        <f t="shared" si="0"/>
        <v>0.29512092266663847</v>
      </c>
      <c r="M50" t="str">
        <f t="shared" si="1"/>
        <v>0.301995172040202i</v>
      </c>
      <c r="N50" t="str">
        <f t="shared" si="2"/>
        <v>2.20060964990413-0.0146253143147241i</v>
      </c>
      <c r="O50">
        <f t="shared" si="3"/>
        <v>6.85105208339409</v>
      </c>
      <c r="P50">
        <f t="shared" si="4"/>
        <v>-0.38078377373341132</v>
      </c>
      <c r="Q50">
        <f t="shared" si="5"/>
        <v>2.2006096499041301</v>
      </c>
      <c r="R50">
        <f t="shared" si="6"/>
        <v>-1.46253143147241E-2</v>
      </c>
    </row>
    <row r="51" spans="11:18">
      <c r="K51">
        <v>-0.52</v>
      </c>
      <c r="L51">
        <f t="shared" si="0"/>
        <v>0.30199517204020154</v>
      </c>
      <c r="M51" t="str">
        <f t="shared" si="1"/>
        <v>0.309029543251359i</v>
      </c>
      <c r="N51" t="str">
        <f t="shared" si="2"/>
        <v>2.21106133903485-0.0151085177585748i</v>
      </c>
      <c r="O51">
        <f t="shared" si="3"/>
        <v>6.8922185938550129</v>
      </c>
      <c r="P51">
        <f t="shared" si="4"/>
        <v>-0.39150466535092671</v>
      </c>
      <c r="Q51">
        <f t="shared" si="5"/>
        <v>2.2110613390348499</v>
      </c>
      <c r="R51">
        <f t="shared" si="6"/>
        <v>-1.51085177585748E-2</v>
      </c>
    </row>
    <row r="52" spans="11:18">
      <c r="K52">
        <v>-0.51</v>
      </c>
      <c r="L52">
        <f t="shared" si="0"/>
        <v>0.30902954325135895</v>
      </c>
      <c r="M52" t="str">
        <f t="shared" si="1"/>
        <v>0.316227766016838i</v>
      </c>
      <c r="N52" t="str">
        <f t="shared" si="2"/>
        <v>2.22211248827218-0.0156154148445429i</v>
      </c>
      <c r="O52">
        <f t="shared" si="3"/>
        <v>6.935535263377588</v>
      </c>
      <c r="P52">
        <f t="shared" si="4"/>
        <v>-0.40262706931709302</v>
      </c>
      <c r="Q52">
        <f t="shared" si="5"/>
        <v>2.2221124882721801</v>
      </c>
      <c r="R52">
        <f t="shared" si="6"/>
        <v>-1.56154148445429E-2</v>
      </c>
    </row>
    <row r="53" spans="11:18">
      <c r="K53">
        <v>-0.5</v>
      </c>
      <c r="L53">
        <f t="shared" si="0"/>
        <v>0.31622776601683794</v>
      </c>
      <c r="M53" t="str">
        <f t="shared" si="1"/>
        <v>0.323593656929628i</v>
      </c>
      <c r="N53" t="str">
        <f t="shared" si="2"/>
        <v>2.23380342765324-0.0161477716707053i</v>
      </c>
      <c r="O53">
        <f t="shared" si="3"/>
        <v>6.9811259986300911</v>
      </c>
      <c r="P53">
        <f t="shared" si="4"/>
        <v>-0.41417388773817004</v>
      </c>
      <c r="Q53">
        <f t="shared" si="5"/>
        <v>2.2338034276532399</v>
      </c>
      <c r="R53">
        <f t="shared" si="6"/>
        <v>-1.6147771670705299E-2</v>
      </c>
    </row>
    <row r="54" spans="11:18">
      <c r="K54">
        <v>-0.49</v>
      </c>
      <c r="L54">
        <f t="shared" si="0"/>
        <v>0.32359365692962827</v>
      </c>
      <c r="M54" t="str">
        <f t="shared" si="1"/>
        <v>0.331131121482591i</v>
      </c>
      <c r="N54" t="str">
        <f t="shared" si="2"/>
        <v>2.24617785678383-0.0167075323484692i</v>
      </c>
      <c r="O54">
        <f t="shared" si="3"/>
        <v>7.0291231066049509</v>
      </c>
      <c r="P54">
        <f t="shared" si="4"/>
        <v>-0.42616991929641229</v>
      </c>
      <c r="Q54">
        <f t="shared" si="5"/>
        <v>2.24617785678383</v>
      </c>
      <c r="R54">
        <f t="shared" si="6"/>
        <v>-1.6707532348469199E-2</v>
      </c>
    </row>
    <row r="55" spans="11:18">
      <c r="K55">
        <v>-0.48</v>
      </c>
      <c r="L55">
        <f t="shared" si="0"/>
        <v>0.33113112148259105</v>
      </c>
      <c r="M55" t="str">
        <f t="shared" si="1"/>
        <v>0.338844156139203i</v>
      </c>
      <c r="N55" t="str">
        <f t="shared" si="2"/>
        <v>2.25928320015243-0.0172968412848707i</v>
      </c>
      <c r="O55">
        <f t="shared" si="3"/>
        <v>7.0796680036568551</v>
      </c>
      <c r="P55">
        <f t="shared" si="4"/>
        <v>-0.43864206253083388</v>
      </c>
      <c r="Q55">
        <f t="shared" si="5"/>
        <v>2.2592832001524301</v>
      </c>
      <c r="R55">
        <f t="shared" si="6"/>
        <v>-1.72968412848707E-2</v>
      </c>
    </row>
    <row r="56" spans="11:18">
      <c r="K56">
        <v>-0.47</v>
      </c>
      <c r="L56">
        <f t="shared" si="0"/>
        <v>0.33884415613920255</v>
      </c>
      <c r="M56" t="str">
        <f t="shared" si="1"/>
        <v>0.346736850452532i</v>
      </c>
      <c r="N56" t="str">
        <f t="shared" si="2"/>
        <v>2.27317100865618-0.0179180688081337i</v>
      </c>
      <c r="O56">
        <f t="shared" si="3"/>
        <v>7.1329120001545485</v>
      </c>
      <c r="P56">
        <f t="shared" si="4"/>
        <v>-0.45161954568704415</v>
      </c>
      <c r="Q56">
        <f t="shared" si="5"/>
        <v>2.2731710086561798</v>
      </c>
      <c r="R56">
        <f t="shared" si="6"/>
        <v>-1.7918068808133701E-2</v>
      </c>
    </row>
    <row r="57" spans="11:18">
      <c r="K57">
        <v>-0.46</v>
      </c>
      <c r="L57">
        <f t="shared" si="0"/>
        <v>0.34673685045253166</v>
      </c>
      <c r="M57" t="str">
        <f t="shared" si="1"/>
        <v>0.354813389233575i</v>
      </c>
      <c r="N57" t="str">
        <f t="shared" si="2"/>
        <v>2.28789741452476-0.0185738407257519i</v>
      </c>
      <c r="O57">
        <f t="shared" si="3"/>
        <v>7.1890171706947008</v>
      </c>
      <c r="P57">
        <f t="shared" si="4"/>
        <v>-0.46513418726661471</v>
      </c>
      <c r="Q57">
        <f t="shared" si="5"/>
        <v>2.2878974145247599</v>
      </c>
      <c r="R57">
        <f t="shared" si="6"/>
        <v>-1.8573840725751901E-2</v>
      </c>
    </row>
    <row r="58" spans="11:18">
      <c r="K58">
        <v>-0.45</v>
      </c>
      <c r="L58">
        <f t="shared" si="0"/>
        <v>0.35481338923357542</v>
      </c>
      <c r="M58" t="str">
        <f t="shared" si="1"/>
        <v>0.363078054770101i</v>
      </c>
      <c r="N58" t="str">
        <f t="shared" si="2"/>
        <v>2.30352364813331-0.0192670725243746i</v>
      </c>
      <c r="O58">
        <f t="shared" si="3"/>
        <v>7.2481573213892005</v>
      </c>
      <c r="P58">
        <f t="shared" si="4"/>
        <v>-0.47922069215705221</v>
      </c>
      <c r="Q58">
        <f t="shared" si="5"/>
        <v>2.3035236481333099</v>
      </c>
      <c r="R58">
        <f t="shared" si="6"/>
        <v>-1.9267072524374599E-2</v>
      </c>
    </row>
    <row r="59" spans="11:18">
      <c r="K59">
        <v>-0.44</v>
      </c>
      <c r="L59">
        <f t="shared" si="0"/>
        <v>0.36307805477010135</v>
      </c>
      <c r="M59" t="str">
        <f t="shared" si="1"/>
        <v>0.371535229097173i</v>
      </c>
      <c r="N59" t="str">
        <f t="shared" si="2"/>
        <v>2.32011662677459-0.0200010090686751i</v>
      </c>
      <c r="O59">
        <f t="shared" si="3"/>
        <v>7.3105190675911214</v>
      </c>
      <c r="P59">
        <f t="shared" si="4"/>
        <v>-0.49391698913100418</v>
      </c>
      <c r="Q59">
        <f t="shared" si="5"/>
        <v>2.3201166267745901</v>
      </c>
      <c r="R59">
        <f t="shared" si="6"/>
        <v>-2.00010090686751E-2</v>
      </c>
    </row>
    <row r="60" spans="11:18">
      <c r="K60">
        <v>-0.42999999999999899</v>
      </c>
      <c r="L60">
        <f t="shared" si="0"/>
        <v>0.37153522909717335</v>
      </c>
      <c r="M60" t="str">
        <f t="shared" si="1"/>
        <v>0.380189396320562i</v>
      </c>
      <c r="N60" t="str">
        <f t="shared" si="2"/>
        <v>2.33774962737699-0.0207792708394685i</v>
      </c>
      <c r="O60">
        <f t="shared" si="3"/>
        <v>7.3763030376247976</v>
      </c>
      <c r="P60">
        <f t="shared" si="4"/>
        <v>-0.50926461660548594</v>
      </c>
      <c r="Q60">
        <f t="shared" si="5"/>
        <v>2.33774962737699</v>
      </c>
      <c r="R60">
        <f t="shared" si="6"/>
        <v>-2.0779270839468501E-2</v>
      </c>
    </row>
    <row r="61" spans="11:18">
      <c r="K61">
        <v>-0.41999999999999899</v>
      </c>
      <c r="L61">
        <f t="shared" si="0"/>
        <v>0.38018939632056203</v>
      </c>
      <c r="M61" t="str">
        <f t="shared" si="1"/>
        <v>0.389045144994281i</v>
      </c>
      <c r="N61" t="str">
        <f t="shared" si="2"/>
        <v>2.3565030574921-0.0216059079790695i</v>
      </c>
      <c r="O61">
        <f t="shared" si="3"/>
        <v>7.4457252207116129</v>
      </c>
      <c r="P61">
        <f t="shared" si="4"/>
        <v>-0.52530916489565616</v>
      </c>
      <c r="Q61">
        <f t="shared" si="5"/>
        <v>2.3565030574921</v>
      </c>
      <c r="R61">
        <f t="shared" si="6"/>
        <v>-2.16059079790695E-2</v>
      </c>
    </row>
    <row r="62" spans="11:18">
      <c r="K62">
        <v>-0.40999999999999898</v>
      </c>
      <c r="L62">
        <f t="shared" si="0"/>
        <v>0.38904514499428144</v>
      </c>
      <c r="M62" t="str">
        <f t="shared" si="1"/>
        <v>0.398107170553498i</v>
      </c>
      <c r="N62" t="str">
        <f t="shared" si="2"/>
        <v>2.37646534173731-0.0224854636965491i</v>
      </c>
      <c r="O62">
        <f t="shared" si="3"/>
        <v>7.5190184804254496</v>
      </c>
      <c r="P62">
        <f t="shared" si="4"/>
        <v>-0.54210078484387803</v>
      </c>
      <c r="Q62">
        <f t="shared" si="5"/>
        <v>2.3764653417373101</v>
      </c>
      <c r="R62">
        <f t="shared" si="6"/>
        <v>-2.24854636965491E-2</v>
      </c>
    </row>
    <row r="63" spans="11:18">
      <c r="K63">
        <v>-0.39999999999999902</v>
      </c>
      <c r="L63">
        <f t="shared" si="0"/>
        <v>0.39810717055349809</v>
      </c>
      <c r="M63" t="str">
        <f t="shared" si="1"/>
        <v>0.407380277804114i</v>
      </c>
      <c r="N63" t="str">
        <f t="shared" si="2"/>
        <v>2.39773394440093-0.0234230489432583i</v>
      </c>
      <c r="O63">
        <f t="shared" si="3"/>
        <v>7.596434258793102</v>
      </c>
      <c r="P63">
        <f t="shared" si="4"/>
        <v>-0.5596947747306491</v>
      </c>
      <c r="Q63">
        <f t="shared" si="5"/>
        <v>2.39773394440093</v>
      </c>
      <c r="R63">
        <f t="shared" si="6"/>
        <v>-2.34230489432583E-2</v>
      </c>
    </row>
    <row r="64" spans="11:18">
      <c r="K64">
        <v>-0.38999999999999901</v>
      </c>
      <c r="L64">
        <f t="shared" si="0"/>
        <v>0.40738027780411368</v>
      </c>
      <c r="M64" t="str">
        <f t="shared" si="1"/>
        <v>0.416869383470336i</v>
      </c>
      <c r="N64" t="str">
        <f t="shared" si="2"/>
        <v>2.42041655327195-0.0244244307209347i</v>
      </c>
      <c r="O64">
        <f t="shared" si="3"/>
        <v>7.6782445007195914</v>
      </c>
      <c r="P64">
        <f t="shared" si="4"/>
        <v>-0.57815225987946794</v>
      </c>
      <c r="Q64">
        <f t="shared" si="5"/>
        <v>2.4204165532719499</v>
      </c>
      <c r="R64">
        <f t="shared" si="6"/>
        <v>-2.4424430720934701E-2</v>
      </c>
    </row>
    <row r="65" spans="11:18">
      <c r="K65">
        <v>-0.37999999999999901</v>
      </c>
      <c r="L65">
        <f t="shared" si="0"/>
        <v>0.41686938347033636</v>
      </c>
      <c r="M65" t="str">
        <f t="shared" si="1"/>
        <v>0.426579518801594i</v>
      </c>
      <c r="N65" t="str">
        <f t="shared" si="2"/>
        <v>2.44463245516898-0.0254961369590097i</v>
      </c>
      <c r="O65">
        <f t="shared" si="3"/>
        <v>7.7647438339563983</v>
      </c>
      <c r="P65">
        <f t="shared" si="4"/>
        <v>-0.59754098248248089</v>
      </c>
      <c r="Q65">
        <f t="shared" si="5"/>
        <v>2.4446324551689802</v>
      </c>
      <c r="R65">
        <f t="shared" si="6"/>
        <v>-2.5496136959009701E-2</v>
      </c>
    </row>
    <row r="66" spans="11:18">
      <c r="K66">
        <v>-0.369999999999999</v>
      </c>
      <c r="L66">
        <f t="shared" si="0"/>
        <v>0.42657951880159356</v>
      </c>
      <c r="M66" t="str">
        <f t="shared" si="1"/>
        <v>0.436515832240167i</v>
      </c>
      <c r="N66" t="str">
        <f t="shared" si="2"/>
        <v>2.470514140407-0.0266455816319052i</v>
      </c>
      <c r="O66">
        <f t="shared" si="3"/>
        <v>7.856252046583684</v>
      </c>
      <c r="P66">
        <f t="shared" si="4"/>
        <v>-0.61793622306657447</v>
      </c>
      <c r="Q66">
        <f t="shared" si="5"/>
        <v>2.4705141404069999</v>
      </c>
      <c r="R66">
        <f t="shared" si="6"/>
        <v>-2.66455816319052E-2</v>
      </c>
    </row>
    <row r="67" spans="11:18">
      <c r="K67">
        <v>-0.35999999999999899</v>
      </c>
      <c r="L67">
        <f t="shared" si="0"/>
        <v>0.43651583224016693</v>
      </c>
      <c r="M67" t="str">
        <f t="shared" si="1"/>
        <v>0.446683592150964i</v>
      </c>
      <c r="N67" t="str">
        <f t="shared" si="2"/>
        <v>2.49820918194052-0.0278812147316325i</v>
      </c>
      <c r="O67">
        <f t="shared" si="3"/>
        <v>7.9531169122484391</v>
      </c>
      <c r="P67">
        <f t="shared" si="4"/>
        <v>-0.63942187991352972</v>
      </c>
      <c r="Q67">
        <f t="shared" si="5"/>
        <v>2.4982091819405201</v>
      </c>
      <c r="R67">
        <f t="shared" si="6"/>
        <v>-2.7881214731632499E-2</v>
      </c>
    </row>
    <row r="68" spans="11:18">
      <c r="K68">
        <v>-0.34999999999999898</v>
      </c>
      <c r="L68">
        <f t="shared" ref="L68:L131" si="7">10^K68</f>
        <v>0.44668359215096415</v>
      </c>
      <c r="M68" t="str">
        <f t="shared" ref="M68:M131" si="8">COMPLEX(0,L69)</f>
        <v>0.457088189614876i</v>
      </c>
      <c r="N68" t="str">
        <f t="shared" ref="N68:N131" si="9">IMDIV($I$5,IMSUM(IMSUM(IMSUM(1,IMPRODUCT(M68,2*$I$3*$I$4)),IMPRODUCT(IMPOWER(M68,2),$I$3^2))))</f>
        <v>2.52788244566907-0.0292127029342295i</v>
      </c>
      <c r="O68">
        <f t="shared" ref="O68:O131" si="10">20*LOG10(IMABS(N68))</f>
        <v>8.0557174235911617</v>
      </c>
      <c r="P68">
        <f t="shared" ref="P68:P131" si="11">IMARGUMENT(N68)*180/PI()</f>
        <v>-0.66209173893598761</v>
      </c>
      <c r="Q68">
        <f t="shared" ref="Q68:Q131" si="12">IMREAL(N68)</f>
        <v>2.5278824456690701</v>
      </c>
      <c r="R68">
        <f t="shared" ref="R68:R131" si="13">IMAGINARY(N68)</f>
        <v>-2.9212702934229499E-2</v>
      </c>
    </row>
    <row r="69" spans="11:18">
      <c r="K69">
        <v>-0.33999999999999903</v>
      </c>
      <c r="L69">
        <f t="shared" si="7"/>
        <v>0.45708818961487596</v>
      </c>
      <c r="M69" t="str">
        <f t="shared" si="8"/>
        <v>0.467735141287199i</v>
      </c>
      <c r="N69" t="str">
        <f t="shared" si="9"/>
        <v>2.55971870206357-0.0306511483939252i</v>
      </c>
      <c r="O69">
        <f t="shared" si="10"/>
        <v>8.1644675069134962</v>
      </c>
      <c r="P69">
        <f t="shared" si="11"/>
        <v>-0.68605097438642892</v>
      </c>
      <c r="Q69">
        <f t="shared" si="12"/>
        <v>2.5597187020635701</v>
      </c>
      <c r="R69">
        <f t="shared" si="13"/>
        <v>-3.0651148393925201E-2</v>
      </c>
    </row>
    <row r="70" spans="11:18">
      <c r="K70">
        <v>-0.32999999999999902</v>
      </c>
      <c r="L70">
        <f t="shared" si="7"/>
        <v>0.46773514128719923</v>
      </c>
      <c r="M70" t="str">
        <f t="shared" si="8"/>
        <v>0.478630092322639i</v>
      </c>
      <c r="N70" t="str">
        <f t="shared" si="9"/>
        <v>2.59392572678419-0.0322093551950638i</v>
      </c>
      <c r="O70">
        <f t="shared" si="10"/>
        <v>8.2798203068653926</v>
      </c>
      <c r="P70">
        <f t="shared" si="11"/>
        <v>-0.71141793086536542</v>
      </c>
      <c r="Q70">
        <f t="shared" si="12"/>
        <v>2.5939257267841902</v>
      </c>
      <c r="R70">
        <f t="shared" si="13"/>
        <v>-3.22093551950638E-2</v>
      </c>
    </row>
    <row r="71" spans="11:18">
      <c r="K71">
        <v>-0.31999999999999901</v>
      </c>
      <c r="L71">
        <f t="shared" si="7"/>
        <v>0.47863009232263942</v>
      </c>
      <c r="M71" t="str">
        <f t="shared" si="8"/>
        <v>0.489778819368447i</v>
      </c>
      <c r="N71" t="str">
        <f t="shared" si="9"/>
        <v>2.63073800054601-0.0339021557676097i</v>
      </c>
      <c r="O71">
        <f t="shared" si="10"/>
        <v>8.4022731496443015</v>
      </c>
      <c r="P71">
        <f t="shared" si="11"/>
        <v>-0.73832625011142539</v>
      </c>
      <c r="Q71">
        <f t="shared" si="12"/>
        <v>2.6307380005460099</v>
      </c>
      <c r="R71">
        <f t="shared" si="13"/>
        <v>-3.3902155767609701E-2</v>
      </c>
    </row>
    <row r="72" spans="11:18">
      <c r="K72">
        <v>-0.309999999999999</v>
      </c>
      <c r="L72">
        <f t="shared" si="7"/>
        <v>0.4897788193684473</v>
      </c>
      <c r="M72" t="str">
        <f t="shared" si="8"/>
        <v>0.501187233627273i</v>
      </c>
      <c r="N72" t="str">
        <f t="shared" si="9"/>
        <v>2.67042114783786-0.0357468132784862i</v>
      </c>
      <c r="O72">
        <f t="shared" si="10"/>
        <v>8.5323733180826959</v>
      </c>
      <c r="P72">
        <f t="shared" si="11"/>
        <v>-0.76692742297495298</v>
      </c>
      <c r="Q72">
        <f t="shared" si="12"/>
        <v>2.6704211478378599</v>
      </c>
      <c r="R72">
        <f t="shared" si="13"/>
        <v>-3.5746813278486202E-2</v>
      </c>
    </row>
    <row r="73" spans="11:18">
      <c r="K73">
        <v>-0.29999999999999899</v>
      </c>
      <c r="L73">
        <f t="shared" si="7"/>
        <v>0.50118723362727347</v>
      </c>
      <c r="M73" t="str">
        <f t="shared" si="8"/>
        <v>0.512861383991366i</v>
      </c>
      <c r="N73" t="str">
        <f t="shared" si="9"/>
        <v>2.71327729253664-0.0377635210038138i</v>
      </c>
      <c r="O73">
        <f t="shared" si="10"/>
        <v>8.6707248036218338</v>
      </c>
      <c r="P73">
        <f t="shared" si="11"/>
        <v>-0.79739386914316868</v>
      </c>
      <c r="Q73">
        <f t="shared" si="12"/>
        <v>2.71327729253664</v>
      </c>
      <c r="R73">
        <f t="shared" si="13"/>
        <v>-3.7763521003813798E-2</v>
      </c>
    </row>
    <row r="74" spans="11:18">
      <c r="K74">
        <v>-0.28999999999999898</v>
      </c>
      <c r="L74">
        <f t="shared" si="7"/>
        <v>0.51286138399136605</v>
      </c>
      <c r="M74" t="str">
        <f t="shared" si="8"/>
        <v>0.524807460249774i</v>
      </c>
      <c r="N74" t="str">
        <f t="shared" si="9"/>
        <v>2.75965155922421-0.0399760264759675i</v>
      </c>
      <c r="O74">
        <f t="shared" si="10"/>
        <v>8.8179962406617527</v>
      </c>
      <c r="P74">
        <f t="shared" si="11"/>
        <v>-0.82992267647116058</v>
      </c>
      <c r="Q74">
        <f t="shared" si="12"/>
        <v>2.7596515592242099</v>
      </c>
      <c r="R74">
        <f t="shared" si="13"/>
        <v>-3.9976026475967499E-2</v>
      </c>
    </row>
    <row r="75" spans="11:18">
      <c r="K75">
        <v>-0.27999999999999903</v>
      </c>
      <c r="L75">
        <f t="shared" si="7"/>
        <v>0.52480746024977376</v>
      </c>
      <c r="M75" t="str">
        <f t="shared" si="8"/>
        <v>0.537031796370254i</v>
      </c>
      <c r="N75" t="str">
        <f t="shared" si="9"/>
        <v>2.80994001665852-0.0424124175226977i</v>
      </c>
      <c r="O75">
        <f t="shared" si="10"/>
        <v>8.9749302810328597</v>
      </c>
      <c r="P75">
        <f t="shared" si="11"/>
        <v>-0.86474017081408194</v>
      </c>
      <c r="Q75">
        <f t="shared" si="12"/>
        <v>2.80994001665852</v>
      </c>
      <c r="R75">
        <f t="shared" si="13"/>
        <v>-4.2412417522697698E-2</v>
      </c>
    </row>
    <row r="76" spans="11:18">
      <c r="K76">
        <v>-0.26999999999999902</v>
      </c>
      <c r="L76">
        <f t="shared" si="7"/>
        <v>0.53703179637025389</v>
      </c>
      <c r="M76" t="str">
        <f t="shared" si="8"/>
        <v>0.549540873857626i</v>
      </c>
      <c r="N76" t="str">
        <f t="shared" si="9"/>
        <v>2.86459945085126-0.0451061202563356i</v>
      </c>
      <c r="O76">
        <f t="shared" si="10"/>
        <v>9.1423547343495333</v>
      </c>
      <c r="P76">
        <f t="shared" si="11"/>
        <v>-0.90210753980066094</v>
      </c>
      <c r="Q76">
        <f t="shared" si="12"/>
        <v>2.86459945085126</v>
      </c>
      <c r="R76">
        <f t="shared" si="13"/>
        <v>-4.5106120256335598E-2</v>
      </c>
    </row>
    <row r="77" spans="11:18">
      <c r="K77">
        <v>-0.25999999999999901</v>
      </c>
      <c r="L77">
        <f t="shared" si="7"/>
        <v>0.54954087385762573</v>
      </c>
      <c r="M77" t="str">
        <f t="shared" si="8"/>
        <v>0.56234132519035i</v>
      </c>
      <c r="N77" t="str">
        <f t="shared" si="9"/>
        <v>2.92415947887337-0.0480971772380588i</v>
      </c>
      <c r="O77">
        <f t="shared" si="10"/>
        <v>9.3211958893292355</v>
      </c>
      <c r="P77">
        <f t="shared" si="11"/>
        <v>-0.94232780543222727</v>
      </c>
      <c r="Q77">
        <f t="shared" si="12"/>
        <v>2.9241594788733698</v>
      </c>
      <c r="R77">
        <f t="shared" si="13"/>
        <v>-4.80971772380588E-2</v>
      </c>
    </row>
    <row r="78" spans="11:18">
      <c r="K78">
        <v>-0.249999999999999</v>
      </c>
      <c r="L78">
        <f t="shared" si="7"/>
        <v>0.56234132519035041</v>
      </c>
      <c r="M78" t="str">
        <f t="shared" si="8"/>
        <v>0.575439937337158i</v>
      </c>
      <c r="N78" t="str">
        <f t="shared" si="9"/>
        <v>2.9892376844167-0.0514338998585013i</v>
      </c>
      <c r="O78">
        <f t="shared" si="10"/>
        <v>9.5124945496109881</v>
      </c>
      <c r="P78">
        <f t="shared" si="11"/>
        <v>-0.98575453860284767</v>
      </c>
      <c r="Q78">
        <f t="shared" si="12"/>
        <v>2.9892376844166999</v>
      </c>
      <c r="R78">
        <f t="shared" si="13"/>
        <v>-5.1433899858501303E-2</v>
      </c>
    </row>
    <row r="79" spans="11:18">
      <c r="K79">
        <v>-0.23999999999999899</v>
      </c>
      <c r="L79">
        <f t="shared" si="7"/>
        <v>0.57543993733715826</v>
      </c>
      <c r="M79" t="str">
        <f t="shared" si="8"/>
        <v>0.58884365535559i</v>
      </c>
      <c r="N79" t="str">
        <f t="shared" si="9"/>
        <v>3.0605586923178-0.0551750261456861i</v>
      </c>
      <c r="O79">
        <f t="shared" si="10"/>
        <v>9.717425476320523</v>
      </c>
      <c r="P79">
        <f t="shared" si="11"/>
        <v>-1.0328028452390621</v>
      </c>
      <c r="Q79">
        <f t="shared" si="12"/>
        <v>3.0605586923177999</v>
      </c>
      <c r="R79">
        <f t="shared" si="13"/>
        <v>-5.5175026145686097E-2</v>
      </c>
    </row>
    <row r="80" spans="11:18">
      <c r="K80">
        <v>-0.22999999999999901</v>
      </c>
      <c r="L80">
        <f t="shared" si="7"/>
        <v>0.58884365535559025</v>
      </c>
      <c r="M80" t="str">
        <f t="shared" si="8"/>
        <v>0.602559586074359i</v>
      </c>
      <c r="N80" t="str">
        <f t="shared" si="9"/>
        <v>3.1389784317082-0.0593925694874189i</v>
      </c>
      <c r="O80">
        <f t="shared" si="10"/>
        <v>9.937321144682695</v>
      </c>
      <c r="P80">
        <f t="shared" si="11"/>
        <v>-1.0839633461827658</v>
      </c>
      <c r="Q80">
        <f t="shared" si="12"/>
        <v>3.1389784317082001</v>
      </c>
      <c r="R80">
        <f t="shared" si="13"/>
        <v>-5.9392569487418903E-2</v>
      </c>
    </row>
    <row r="81" spans="11:18">
      <c r="K81">
        <v>-0.219999999999999</v>
      </c>
      <c r="L81">
        <f t="shared" si="7"/>
        <v>0.60255958607435911</v>
      </c>
      <c r="M81" t="str">
        <f t="shared" si="8"/>
        <v>0.616595001861484i</v>
      </c>
      <c r="N81" t="str">
        <f t="shared" si="9"/>
        <v>3.22551531185351-0.0641756242281128i</v>
      </c>
      <c r="O81">
        <f t="shared" si="10"/>
        <v>10.17370101691065</v>
      </c>
      <c r="P81">
        <f t="shared" si="11"/>
        <v>-1.1398201477356431</v>
      </c>
      <c r="Q81">
        <f t="shared" si="12"/>
        <v>3.2255153118535098</v>
      </c>
      <c r="R81">
        <f t="shared" si="13"/>
        <v>-6.4175624228112793E-2</v>
      </c>
    </row>
    <row r="82" spans="11:18">
      <c r="K82">
        <v>-0.20999999999999899</v>
      </c>
      <c r="L82">
        <f t="shared" si="7"/>
        <v>0.61659500186148364</v>
      </c>
      <c r="M82" t="str">
        <f t="shared" si="8"/>
        <v>0.630957344480195i</v>
      </c>
      <c r="N82" t="str">
        <f t="shared" si="9"/>
        <v>3.32139072173495-0.0696355154021092i</v>
      </c>
      <c r="O82">
        <f t="shared" si="10"/>
        <v>10.428307943403077</v>
      </c>
      <c r="P82">
        <f t="shared" si="11"/>
        <v>-1.2010741980753135</v>
      </c>
      <c r="Q82">
        <f t="shared" si="12"/>
        <v>3.3213907217349501</v>
      </c>
      <c r="R82">
        <f t="shared" si="13"/>
        <v>-6.9635515402109202E-2</v>
      </c>
    </row>
    <row r="83" spans="11:18">
      <c r="K83">
        <v>-0.19999999999999901</v>
      </c>
      <c r="L83">
        <f t="shared" si="7"/>
        <v>0.63095734448019469</v>
      </c>
      <c r="M83" t="str">
        <f t="shared" si="8"/>
        <v>0.645654229034657i</v>
      </c>
      <c r="N83" t="str">
        <f t="shared" si="9"/>
        <v>3.42808227535158-0.0759128660309985i</v>
      </c>
      <c r="O83">
        <f t="shared" si="10"/>
        <v>10.703153881844258</v>
      </c>
      <c r="P83">
        <f t="shared" si="11"/>
        <v>-1.2685740114396269</v>
      </c>
      <c r="Q83">
        <f t="shared" si="12"/>
        <v>3.4280822753515801</v>
      </c>
      <c r="R83">
        <f t="shared" si="13"/>
        <v>-7.5912866030998505E-2</v>
      </c>
    </row>
    <row r="84" spans="11:18">
      <c r="K84">
        <v>-0.189999999999999</v>
      </c>
      <c r="L84">
        <f t="shared" si="7"/>
        <v>0.64565422903465697</v>
      </c>
      <c r="M84" t="str">
        <f t="shared" si="8"/>
        <v>0.660693448007598i</v>
      </c>
      <c r="N84" t="str">
        <f t="shared" si="9"/>
        <v>3.54739473857036-0.0831874467950992i</v>
      </c>
      <c r="O84">
        <f t="shared" si="10"/>
        <v>11.000577950534296</v>
      </c>
      <c r="P84">
        <f t="shared" si="11"/>
        <v>-1.3433566215419004</v>
      </c>
      <c r="Q84">
        <f t="shared" si="12"/>
        <v>3.5473947385703601</v>
      </c>
      <c r="R84">
        <f t="shared" si="13"/>
        <v>-8.3187446795099207E-2</v>
      </c>
    </row>
    <row r="85" spans="11:18">
      <c r="K85">
        <v>-0.17999999999999899</v>
      </c>
      <c r="L85">
        <f t="shared" si="7"/>
        <v>0.66069344800759755</v>
      </c>
      <c r="M85" t="str">
        <f t="shared" si="8"/>
        <v>0.676082975391983i</v>
      </c>
      <c r="N85" t="str">
        <f t="shared" si="9"/>
        <v>3.68155588418767-0.0916921388940811i</v>
      </c>
      <c r="O85">
        <f t="shared" si="10"/>
        <v>11.323321035951315</v>
      </c>
      <c r="P85">
        <f t="shared" si="11"/>
        <v>-1.4267029700828682</v>
      </c>
      <c r="Q85">
        <f t="shared" si="12"/>
        <v>3.6815558841876701</v>
      </c>
      <c r="R85">
        <f t="shared" si="13"/>
        <v>-9.1692138894081093E-2</v>
      </c>
    </row>
    <row r="86" spans="11:18">
      <c r="K86">
        <v>-0.16999999999999901</v>
      </c>
      <c r="L86">
        <f t="shared" si="7"/>
        <v>0.67608297539198325</v>
      </c>
      <c r="M86" t="str">
        <f t="shared" si="8"/>
        <v>0.691830970918938i</v>
      </c>
      <c r="N86" t="str">
        <f t="shared" si="9"/>
        <v>3.8333481244817-0.101733104108174i</v>
      </c>
      <c r="O86">
        <f t="shared" si="10"/>
        <v>11.674622960113988</v>
      </c>
      <c r="P86">
        <f t="shared" si="11"/>
        <v>-1.5202140353757905</v>
      </c>
      <c r="Q86">
        <f t="shared" si="12"/>
        <v>3.8333481244817</v>
      </c>
      <c r="R86">
        <f t="shared" si="13"/>
        <v>-0.101733104108174</v>
      </c>
    </row>
    <row r="87" spans="11:18">
      <c r="K87">
        <v>-0.159999999999999</v>
      </c>
      <c r="L87">
        <f t="shared" si="7"/>
        <v>0.69183097091893797</v>
      </c>
      <c r="M87" t="str">
        <f t="shared" si="8"/>
        <v>0.70794578438414i</v>
      </c>
      <c r="N87" t="str">
        <f t="shared" si="9"/>
        <v>4.00629251966112-0.113719539334505i</v>
      </c>
      <c r="O87">
        <f t="shared" si="10"/>
        <v>12.05835091742216</v>
      </c>
      <c r="P87">
        <f t="shared" si="11"/>
        <v>-1.6259173619710268</v>
      </c>
      <c r="Q87">
        <f t="shared" si="12"/>
        <v>4.0062925196611197</v>
      </c>
      <c r="R87">
        <f t="shared" si="13"/>
        <v>-0.113719539334505</v>
      </c>
    </row>
    <row r="88" spans="11:18">
      <c r="K88">
        <v>-0.149999999999999</v>
      </c>
      <c r="L88">
        <f t="shared" si="7"/>
        <v>0.70794578438413958</v>
      </c>
      <c r="M88" t="str">
        <f t="shared" si="8"/>
        <v>0.724435960074992i</v>
      </c>
      <c r="N88" t="str">
        <f t="shared" si="9"/>
        <v>4.20491117648998-0.12820861483944i</v>
      </c>
      <c r="O88">
        <f t="shared" si="10"/>
        <v>12.479172081120442</v>
      </c>
      <c r="P88">
        <f t="shared" si="11"/>
        <v>-1.7464191600123364</v>
      </c>
      <c r="Q88">
        <f t="shared" si="12"/>
        <v>4.20491117648998</v>
      </c>
      <c r="R88">
        <f t="shared" si="13"/>
        <v>-0.12820861483943999</v>
      </c>
    </row>
    <row r="89" spans="11:18">
      <c r="K89">
        <v>-0.13999999999999899</v>
      </c>
      <c r="L89">
        <f t="shared" si="7"/>
        <v>0.72443596007499178</v>
      </c>
      <c r="M89" t="str">
        <f t="shared" si="8"/>
        <v>0.741310241300919i</v>
      </c>
      <c r="N89" t="str">
        <f t="shared" si="9"/>
        <v>4.43510992732304-0.145975171535578i</v>
      </c>
      <c r="O89">
        <f t="shared" si="10"/>
        <v>12.942789942635237</v>
      </c>
      <c r="P89">
        <f t="shared" si="11"/>
        <v>-1.8851264531833165</v>
      </c>
      <c r="Q89">
        <f t="shared" si="12"/>
        <v>4.4351099273230403</v>
      </c>
      <c r="R89">
        <f t="shared" si="13"/>
        <v>-0.14597517153557801</v>
      </c>
    </row>
    <row r="90" spans="11:18">
      <c r="K90">
        <v>-0.12999999999999901</v>
      </c>
      <c r="L90">
        <f t="shared" si="7"/>
        <v>0.74131024130091916</v>
      </c>
      <c r="M90" t="str">
        <f t="shared" si="8"/>
        <v>0.758577575029185i</v>
      </c>
      <c r="N90" t="str">
        <f t="shared" si="9"/>
        <v>4.70475083934607-0.1681231371808i</v>
      </c>
      <c r="O90">
        <f t="shared" si="10"/>
        <v>13.456274853519432</v>
      </c>
      <c r="P90">
        <f t="shared" si="11"/>
        <v>-2.0465800239314742</v>
      </c>
      <c r="Q90">
        <f t="shared" si="12"/>
        <v>4.7047508393460697</v>
      </c>
      <c r="R90">
        <f t="shared" si="13"/>
        <v>-0.16812313718079999</v>
      </c>
    </row>
    <row r="91" spans="11:18">
      <c r="K91">
        <v>-0.119999999999999</v>
      </c>
      <c r="L91">
        <f t="shared" si="7"/>
        <v>0.75857757502918544</v>
      </c>
      <c r="M91" t="str">
        <f t="shared" si="8"/>
        <v>0.776247116628694i</v>
      </c>
      <c r="N91" t="str">
        <f t="shared" si="9"/>
        <v>5.02453412052615-0.196269930626164i</v>
      </c>
      <c r="O91">
        <f t="shared" si="10"/>
        <v>14.02853768966154</v>
      </c>
      <c r="P91">
        <f t="shared" si="11"/>
        <v>-2.2369684352571126</v>
      </c>
      <c r="Q91">
        <f t="shared" si="12"/>
        <v>5.02453412052615</v>
      </c>
      <c r="R91">
        <f t="shared" si="13"/>
        <v>-0.19626993062616399</v>
      </c>
    </row>
    <row r="92" spans="11:18">
      <c r="K92">
        <v>-0.109999999999999</v>
      </c>
      <c r="L92">
        <f t="shared" si="7"/>
        <v>0.77624711662869361</v>
      </c>
      <c r="M92" t="str">
        <f t="shared" si="8"/>
        <v>0.794328234724283i</v>
      </c>
      <c r="N92" t="str">
        <f t="shared" si="9"/>
        <v>5.40940337752656-0.232864237860531i</v>
      </c>
      <c r="O92">
        <f t="shared" si="10"/>
        <v>14.671027968542063</v>
      </c>
      <c r="P92">
        <f t="shared" si="11"/>
        <v>-2.4649493963372482</v>
      </c>
      <c r="Q92">
        <f t="shared" si="12"/>
        <v>5.4094033775265604</v>
      </c>
      <c r="R92">
        <f t="shared" si="13"/>
        <v>-0.23286423786053101</v>
      </c>
    </row>
    <row r="93" spans="11:18">
      <c r="K93">
        <v>-9.9999999999999006E-2</v>
      </c>
      <c r="L93">
        <f t="shared" si="7"/>
        <v>0.79432823472428327</v>
      </c>
      <c r="M93" t="str">
        <f t="shared" si="8"/>
        <v>0.812830516164101i</v>
      </c>
      <c r="N93" t="str">
        <f t="shared" si="9"/>
        <v>5.88087533737122-0.281760249420663i</v>
      </c>
      <c r="O93">
        <f t="shared" si="10"/>
        <v>15.398797230708478</v>
      </c>
      <c r="P93">
        <f t="shared" si="11"/>
        <v>-2.7430164111240161</v>
      </c>
      <c r="Q93">
        <f t="shared" si="12"/>
        <v>5.8808753373712204</v>
      </c>
      <c r="R93">
        <f t="shared" si="13"/>
        <v>-0.28176024942066302</v>
      </c>
    </row>
    <row r="94" spans="11:18">
      <c r="K94">
        <v>-8.9999999999998997E-2</v>
      </c>
      <c r="L94">
        <f t="shared" si="7"/>
        <v>0.81283051616410107</v>
      </c>
      <c r="M94" t="str">
        <f t="shared" si="8"/>
        <v>0.831763771102673i</v>
      </c>
      <c r="N94" t="str">
        <f t="shared" si="9"/>
        <v>6.47108841514459-0.349315888061143i</v>
      </c>
      <c r="O94">
        <f t="shared" si="10"/>
        <v>16.232183392602021</v>
      </c>
      <c r="P94">
        <f t="shared" si="11"/>
        <v>-3.0898851156757812</v>
      </c>
      <c r="Q94">
        <f t="shared" si="12"/>
        <v>6.4710884151445898</v>
      </c>
      <c r="R94">
        <f t="shared" si="13"/>
        <v>-0.349315888061143</v>
      </c>
    </row>
    <row r="95" spans="11:18">
      <c r="K95">
        <v>-7.9999999999999002E-2</v>
      </c>
      <c r="L95">
        <f t="shared" si="7"/>
        <v>0.83176377110267297</v>
      </c>
      <c r="M95" t="str">
        <f t="shared" si="8"/>
        <v>0.851138038202378i</v>
      </c>
      <c r="N95" t="str">
        <f t="shared" si="9"/>
        <v>7.23024999742039-0.446643241272841i</v>
      </c>
      <c r="O95">
        <f t="shared" si="10"/>
        <v>17.199607665121736</v>
      </c>
      <c r="P95">
        <f t="shared" si="11"/>
        <v>-3.5349116640024252</v>
      </c>
      <c r="Q95">
        <f t="shared" si="12"/>
        <v>7.2302499974203904</v>
      </c>
      <c r="R95">
        <f t="shared" si="13"/>
        <v>-0.446643241272841</v>
      </c>
    </row>
    <row r="96" spans="11:18">
      <c r="K96">
        <v>-6.9999999999998994E-2</v>
      </c>
      <c r="L96">
        <f t="shared" si="7"/>
        <v>0.85113803820237843</v>
      </c>
      <c r="M96" t="str">
        <f t="shared" si="8"/>
        <v>0.870963589956082i</v>
      </c>
      <c r="N96" t="str">
        <f t="shared" si="9"/>
        <v>8.24133014929222-0.594633948665591i</v>
      </c>
      <c r="O96">
        <f t="shared" si="10"/>
        <v>18.342497001888866</v>
      </c>
      <c r="P96">
        <f t="shared" si="11"/>
        <v>-4.1268916635076884</v>
      </c>
      <c r="Q96">
        <f t="shared" si="12"/>
        <v>8.2413301492922209</v>
      </c>
      <c r="R96">
        <f t="shared" si="13"/>
        <v>-0.59463394866559105</v>
      </c>
    </row>
    <row r="97" spans="11:18">
      <c r="K97">
        <v>-5.9999999999999103E-2</v>
      </c>
      <c r="L97">
        <f t="shared" si="7"/>
        <v>0.87096358995608247</v>
      </c>
      <c r="M97" t="str">
        <f t="shared" si="8"/>
        <v>0.891250938133748i</v>
      </c>
      <c r="N97" t="str">
        <f t="shared" si="9"/>
        <v>9.65173585005603-0.836489988740072i</v>
      </c>
      <c r="O97">
        <f t="shared" si="10"/>
        <v>19.724607476164461</v>
      </c>
      <c r="P97">
        <f t="shared" si="11"/>
        <v>-4.953294097413675</v>
      </c>
      <c r="Q97">
        <f t="shared" si="12"/>
        <v>9.6517358500560295</v>
      </c>
      <c r="R97">
        <f t="shared" si="13"/>
        <v>-0.83648998874007197</v>
      </c>
    </row>
    <row r="98" spans="11:18">
      <c r="K98">
        <v>-4.9999999999998997E-2</v>
      </c>
      <c r="L98">
        <f t="shared" si="7"/>
        <v>0.89125093813374756</v>
      </c>
      <c r="M98" t="str">
        <f t="shared" si="8"/>
        <v>0.912010839355912i</v>
      </c>
      <c r="N98" t="str">
        <f t="shared" si="9"/>
        <v>11.7499259916078-1.27393010842108i</v>
      </c>
      <c r="O98">
        <f t="shared" si="10"/>
        <v>21.451456019713181</v>
      </c>
      <c r="P98">
        <f t="shared" si="11"/>
        <v>-6.1878532504028705</v>
      </c>
      <c r="Q98">
        <f t="shared" si="12"/>
        <v>11.7499259916078</v>
      </c>
      <c r="R98">
        <f t="shared" si="13"/>
        <v>-1.2739301084210799</v>
      </c>
    </row>
    <row r="99" spans="11:18">
      <c r="K99">
        <v>-3.9999999999999002E-2</v>
      </c>
      <c r="L99">
        <f t="shared" si="7"/>
        <v>0.91201083935591187</v>
      </c>
      <c r="M99" t="str">
        <f t="shared" si="8"/>
        <v>0.933254300796993i</v>
      </c>
      <c r="N99" t="str">
        <f t="shared" si="9"/>
        <v>15.181843149462-2.19604999990914i</v>
      </c>
      <c r="O99">
        <f t="shared" si="10"/>
        <v>23.716422239553886</v>
      </c>
      <c r="P99">
        <f t="shared" si="11"/>
        <v>-8.2307323228105034</v>
      </c>
      <c r="Q99">
        <f t="shared" si="12"/>
        <v>15.181843149462001</v>
      </c>
      <c r="R99">
        <f t="shared" si="13"/>
        <v>-2.1960499999091398</v>
      </c>
    </row>
    <row r="100" spans="11:18">
      <c r="K100">
        <v>-2.9999999999999E-2</v>
      </c>
      <c r="L100">
        <f t="shared" si="7"/>
        <v>0.93325430079699323</v>
      </c>
      <c r="M100" t="str">
        <f t="shared" si="8"/>
        <v>0.954992586021438i</v>
      </c>
      <c r="N100" t="str">
        <f t="shared" si="9"/>
        <v>21.7072361007028-4.71200074814705i</v>
      </c>
      <c r="O100">
        <f t="shared" si="10"/>
        <v>26.932053507340736</v>
      </c>
      <c r="P100">
        <f t="shared" si="11"/>
        <v>-12.24722166851585</v>
      </c>
      <c r="Q100">
        <f t="shared" si="12"/>
        <v>21.707236100702801</v>
      </c>
      <c r="R100">
        <f t="shared" si="13"/>
        <v>-4.7120007481470498</v>
      </c>
    </row>
    <row r="101" spans="11:18">
      <c r="K101">
        <v>-1.9999999999999001E-2</v>
      </c>
      <c r="L101">
        <f t="shared" si="7"/>
        <v>0.95499258602143811</v>
      </c>
      <c r="M101" t="str">
        <f t="shared" si="8"/>
        <v>0.977237220955813i</v>
      </c>
      <c r="N101" t="str">
        <f t="shared" si="9"/>
        <v>37.38678443804-16.2354394954169i</v>
      </c>
      <c r="O101">
        <f t="shared" si="10"/>
        <v>32.204640495281332</v>
      </c>
      <c r="P101">
        <f t="shared" si="11"/>
        <v>-23.473190426810522</v>
      </c>
      <c r="Q101">
        <f t="shared" si="12"/>
        <v>37.386784438040003</v>
      </c>
      <c r="R101">
        <f t="shared" si="13"/>
        <v>-16.235439495416902</v>
      </c>
    </row>
    <row r="102" spans="11:18">
      <c r="K102">
        <v>-9.9999999999990097E-3</v>
      </c>
      <c r="L102">
        <f t="shared" si="7"/>
        <v>0.97723722095581278</v>
      </c>
      <c r="M102" t="str">
        <f t="shared" si="8"/>
        <v>i</v>
      </c>
      <c r="N102" t="str">
        <f t="shared" si="9"/>
        <v>-99.9999999999995i</v>
      </c>
      <c r="O102">
        <f t="shared" si="10"/>
        <v>39.999999999999957</v>
      </c>
      <c r="P102">
        <f t="shared" si="11"/>
        <v>-90</v>
      </c>
      <c r="Q102">
        <f t="shared" si="12"/>
        <v>0</v>
      </c>
      <c r="R102">
        <f t="shared" si="13"/>
        <v>-99.999999999999503</v>
      </c>
    </row>
    <row r="103" spans="11:18">
      <c r="K103">
        <v>0</v>
      </c>
      <c r="L103">
        <f t="shared" si="7"/>
        <v>1</v>
      </c>
      <c r="M103" t="str">
        <f t="shared" si="8"/>
        <v>1.02329299228075i</v>
      </c>
      <c r="N103" t="str">
        <f t="shared" si="9"/>
        <v>-35.7041019535125-15.5047243489255i</v>
      </c>
      <c r="O103">
        <f t="shared" si="10"/>
        <v>31.804640495282129</v>
      </c>
      <c r="P103">
        <f t="shared" si="11"/>
        <v>-156.52680957318734</v>
      </c>
      <c r="Q103">
        <f t="shared" si="12"/>
        <v>-35.704101953512499</v>
      </c>
      <c r="R103">
        <f t="shared" si="13"/>
        <v>-15.5047243489255</v>
      </c>
    </row>
    <row r="104" spans="11:18">
      <c r="K104">
        <v>0.01</v>
      </c>
      <c r="L104">
        <f t="shared" si="7"/>
        <v>1.0232929922807541</v>
      </c>
      <c r="M104" t="str">
        <f t="shared" si="8"/>
        <v>1.0471285480509i</v>
      </c>
      <c r="N104" t="str">
        <f t="shared" si="9"/>
        <v>-19.7972346162971-4.29739575736243i</v>
      </c>
      <c r="O104">
        <f t="shared" si="10"/>
        <v>26.132053507339918</v>
      </c>
      <c r="P104">
        <f t="shared" si="11"/>
        <v>-167.75277833148539</v>
      </c>
      <c r="Q104">
        <f t="shared" si="12"/>
        <v>-19.7972346162971</v>
      </c>
      <c r="R104">
        <f t="shared" si="13"/>
        <v>-4.2973957573624304</v>
      </c>
    </row>
    <row r="105" spans="11:18">
      <c r="K105">
        <v>0.02</v>
      </c>
      <c r="L105">
        <f t="shared" si="7"/>
        <v>1.0471285480508996</v>
      </c>
      <c r="M105" t="str">
        <f t="shared" si="8"/>
        <v>1.07151930523761i</v>
      </c>
      <c r="N105" t="str">
        <f t="shared" si="9"/>
        <v>-13.2228326116046-1.91267959164363i</v>
      </c>
      <c r="O105">
        <f t="shared" si="10"/>
        <v>22.516422239553243</v>
      </c>
      <c r="P105">
        <f t="shared" si="11"/>
        <v>-171.7692676771901</v>
      </c>
      <c r="Q105">
        <f t="shared" si="12"/>
        <v>-13.2228326116046</v>
      </c>
      <c r="R105">
        <f t="shared" si="13"/>
        <v>-1.9126795916436301</v>
      </c>
    </row>
    <row r="106" spans="11:18">
      <c r="K106">
        <v>0.03</v>
      </c>
      <c r="L106">
        <f t="shared" si="7"/>
        <v>1.0715193052376064</v>
      </c>
      <c r="M106" t="str">
        <f t="shared" si="8"/>
        <v>1.09647819614319i</v>
      </c>
      <c r="N106" t="str">
        <f t="shared" si="9"/>
        <v>-9.77316275295645-1.05960891110143i</v>
      </c>
      <c r="O106">
        <f t="shared" si="10"/>
        <v>19.851456019712689</v>
      </c>
      <c r="P106">
        <f t="shared" si="11"/>
        <v>-173.8121467495975</v>
      </c>
      <c r="Q106">
        <f t="shared" si="12"/>
        <v>-9.7731627529564502</v>
      </c>
      <c r="R106">
        <f t="shared" si="13"/>
        <v>-1.05960891110143</v>
      </c>
    </row>
    <row r="107" spans="11:18">
      <c r="K107">
        <v>0.04</v>
      </c>
      <c r="L107">
        <f t="shared" si="7"/>
        <v>1.0964781961431851</v>
      </c>
      <c r="M107" t="str">
        <f t="shared" si="8"/>
        <v>1.12201845430196i</v>
      </c>
      <c r="N107" t="str">
        <f t="shared" si="9"/>
        <v>-7.66664629980012-0.66444761612044i</v>
      </c>
      <c r="O107">
        <f t="shared" si="10"/>
        <v>17.724607476164518</v>
      </c>
      <c r="P107">
        <f t="shared" si="11"/>
        <v>-175.04670590258633</v>
      </c>
      <c r="Q107">
        <f t="shared" si="12"/>
        <v>-7.6666462998001199</v>
      </c>
      <c r="R107">
        <f t="shared" si="13"/>
        <v>-0.66444761612044001</v>
      </c>
    </row>
    <row r="108" spans="11:18">
      <c r="K108">
        <v>0.05</v>
      </c>
      <c r="L108">
        <f t="shared" si="7"/>
        <v>1.1220184543019636</v>
      </c>
      <c r="M108" t="str">
        <f t="shared" si="8"/>
        <v>1.14815362149688i</v>
      </c>
      <c r="N108" t="str">
        <f t="shared" si="9"/>
        <v>-6.25168823966508-0.451075978808784i</v>
      </c>
      <c r="O108">
        <f t="shared" si="10"/>
        <v>15.942497001888984</v>
      </c>
      <c r="P108">
        <f t="shared" si="11"/>
        <v>-175.87310833649227</v>
      </c>
      <c r="Q108">
        <f t="shared" si="12"/>
        <v>-6.2516882396650804</v>
      </c>
      <c r="R108">
        <f t="shared" si="13"/>
        <v>-0.45107597880878397</v>
      </c>
    </row>
    <row r="109" spans="11:18">
      <c r="K109">
        <v>6.0000000000000102E-2</v>
      </c>
      <c r="L109">
        <f t="shared" si="7"/>
        <v>1.148153621496883</v>
      </c>
      <c r="M109" t="str">
        <f t="shared" si="8"/>
        <v>1.17489755493953i</v>
      </c>
      <c r="N109" t="str">
        <f t="shared" si="9"/>
        <v>-5.23785309846331-0.32356442530248i</v>
      </c>
      <c r="O109">
        <f t="shared" si="10"/>
        <v>14.399607665121527</v>
      </c>
      <c r="P109">
        <f t="shared" si="11"/>
        <v>-176.46508833599768</v>
      </c>
      <c r="Q109">
        <f t="shared" si="12"/>
        <v>-5.2378530984633098</v>
      </c>
      <c r="R109">
        <f t="shared" si="13"/>
        <v>-0.32356442530247997</v>
      </c>
    </row>
    <row r="110" spans="11:18">
      <c r="K110">
        <v>7.0000000000000104E-2</v>
      </c>
      <c r="L110">
        <f t="shared" si="7"/>
        <v>1.1748975549395297</v>
      </c>
      <c r="M110" t="str">
        <f t="shared" si="8"/>
        <v>1.20226443461741i</v>
      </c>
      <c r="N110" t="str">
        <f t="shared" si="9"/>
        <v>-4.47689938115179-0.241667549994752i</v>
      </c>
      <c r="O110">
        <f t="shared" si="10"/>
        <v>13.032183392602072</v>
      </c>
      <c r="P110">
        <f t="shared" si="11"/>
        <v>-176.91011488432423</v>
      </c>
      <c r="Q110">
        <f t="shared" si="12"/>
        <v>-4.4768993811517896</v>
      </c>
      <c r="R110">
        <f t="shared" si="13"/>
        <v>-0.24166754999475201</v>
      </c>
    </row>
    <row r="111" spans="11:18">
      <c r="K111">
        <v>8.0000000000000099E-2</v>
      </c>
      <c r="L111">
        <f t="shared" si="7"/>
        <v>1.2022644346174132</v>
      </c>
      <c r="M111" t="str">
        <f t="shared" si="8"/>
        <v>1.23026877081238i</v>
      </c>
      <c r="N111" t="str">
        <f t="shared" si="9"/>
        <v>-3.88545580395065-0.186157150701221i</v>
      </c>
      <c r="O111">
        <f t="shared" si="10"/>
        <v>11.798797230708534</v>
      </c>
      <c r="P111">
        <f t="shared" si="11"/>
        <v>-177.25698358887595</v>
      </c>
      <c r="Q111">
        <f t="shared" si="12"/>
        <v>-3.8854558039506499</v>
      </c>
      <c r="R111">
        <f t="shared" si="13"/>
        <v>-0.18615715070122099</v>
      </c>
    </row>
    <row r="112" spans="11:18">
      <c r="K112">
        <v>9.0000000000000094E-2</v>
      </c>
      <c r="L112">
        <f t="shared" si="7"/>
        <v>1.2302687708123818</v>
      </c>
      <c r="M112" t="str">
        <f t="shared" si="8"/>
        <v>1.25892541179417i</v>
      </c>
      <c r="N112" t="str">
        <f t="shared" si="9"/>
        <v>-3.41310279030628-0.146927401144879i</v>
      </c>
      <c r="O112">
        <f t="shared" si="10"/>
        <v>10.671027968541893</v>
      </c>
      <c r="P112">
        <f t="shared" si="11"/>
        <v>-177.5350506036628</v>
      </c>
      <c r="Q112">
        <f t="shared" si="12"/>
        <v>-3.4131027903062798</v>
      </c>
      <c r="R112">
        <f t="shared" si="13"/>
        <v>-0.14692740114487901</v>
      </c>
    </row>
    <row r="113" spans="11:18">
      <c r="K113">
        <v>0.1</v>
      </c>
      <c r="L113">
        <f t="shared" si="7"/>
        <v>1.2589254117941673</v>
      </c>
      <c r="M113" t="str">
        <f t="shared" si="8"/>
        <v>1.28824955169313i</v>
      </c>
      <c r="N113" t="str">
        <f t="shared" si="9"/>
        <v>-3.02758119988075-0.118264328156945i</v>
      </c>
      <c r="O113">
        <f t="shared" si="10"/>
        <v>9.6285376896616128</v>
      </c>
      <c r="P113">
        <f t="shared" si="11"/>
        <v>-177.76303156474287</v>
      </c>
      <c r="Q113">
        <f t="shared" si="12"/>
        <v>-3.0275811998807498</v>
      </c>
      <c r="R113">
        <f t="shared" si="13"/>
        <v>-0.118264328156945</v>
      </c>
    </row>
    <row r="114" spans="11:18">
      <c r="K114">
        <v>0.11</v>
      </c>
      <c r="L114">
        <f t="shared" si="7"/>
        <v>1.288249551693134</v>
      </c>
      <c r="M114" t="str">
        <f t="shared" si="8"/>
        <v>1.31825673855641i</v>
      </c>
      <c r="N114" t="str">
        <f t="shared" si="9"/>
        <v>-2.70730152818021-0.0967447675242437i</v>
      </c>
      <c r="O114">
        <f t="shared" si="10"/>
        <v>8.6562748535193403</v>
      </c>
      <c r="P114">
        <f t="shared" si="11"/>
        <v>-177.95341997606857</v>
      </c>
      <c r="Q114">
        <f t="shared" si="12"/>
        <v>-2.70730152818021</v>
      </c>
      <c r="R114">
        <f t="shared" si="13"/>
        <v>-9.6744767524243699E-2</v>
      </c>
    </row>
    <row r="115" spans="11:18">
      <c r="K115">
        <v>0.12</v>
      </c>
      <c r="L115">
        <f t="shared" si="7"/>
        <v>1.3182567385564072</v>
      </c>
      <c r="M115" t="str">
        <f t="shared" si="8"/>
        <v>1.34896288259165i</v>
      </c>
      <c r="N115" t="str">
        <f t="shared" si="9"/>
        <v>-2.43727418511576-0.0802193233271794i</v>
      </c>
      <c r="O115">
        <f t="shared" si="10"/>
        <v>7.7427899426353459</v>
      </c>
      <c r="P115">
        <f t="shared" si="11"/>
        <v>-178.11487354681671</v>
      </c>
      <c r="Q115">
        <f t="shared" si="12"/>
        <v>-2.43727418511576</v>
      </c>
      <c r="R115">
        <f t="shared" si="13"/>
        <v>-8.0219323327179404E-2</v>
      </c>
    </row>
    <row r="116" spans="11:18">
      <c r="K116">
        <v>0.13</v>
      </c>
      <c r="L116">
        <f t="shared" si="7"/>
        <v>1.3489628825916538</v>
      </c>
      <c r="M116" t="str">
        <f t="shared" si="8"/>
        <v>1.38038426460288i</v>
      </c>
      <c r="N116" t="str">
        <f t="shared" si="9"/>
        <v>-2.20676875510962-0.0672848375360294i</v>
      </c>
      <c r="O116">
        <f t="shared" si="10"/>
        <v>6.8791720811205606</v>
      </c>
      <c r="P116">
        <f t="shared" si="11"/>
        <v>-178.25358083998762</v>
      </c>
      <c r="Q116">
        <f t="shared" si="12"/>
        <v>-2.20676875510962</v>
      </c>
      <c r="R116">
        <f t="shared" si="13"/>
        <v>-6.7284837536029402E-2</v>
      </c>
    </row>
    <row r="117" spans="11:18">
      <c r="K117">
        <v>0.14000000000000001</v>
      </c>
      <c r="L117">
        <f t="shared" si="7"/>
        <v>1.380384264602885</v>
      </c>
      <c r="M117" t="str">
        <f t="shared" si="8"/>
        <v>1.41253754462275i</v>
      </c>
      <c r="N117" t="str">
        <f t="shared" si="9"/>
        <v>-2.0079026650306-0.0569947813284287i</v>
      </c>
      <c r="O117">
        <f t="shared" si="10"/>
        <v>6.0583509174222003</v>
      </c>
      <c r="P117">
        <f t="shared" si="11"/>
        <v>-178.37408263802897</v>
      </c>
      <c r="Q117">
        <f t="shared" si="12"/>
        <v>-2.0079026650306</v>
      </c>
      <c r="R117">
        <f t="shared" si="13"/>
        <v>-5.6994781328428702E-2</v>
      </c>
    </row>
    <row r="118" spans="11:18">
      <c r="K118">
        <v>0.15</v>
      </c>
      <c r="L118">
        <f t="shared" si="7"/>
        <v>1.4125375446227544</v>
      </c>
      <c r="M118" t="str">
        <f t="shared" si="8"/>
        <v>1.44543977074593i</v>
      </c>
      <c r="N118" t="str">
        <f t="shared" si="9"/>
        <v>-1.83475576672546-0.0486925250115625i</v>
      </c>
      <c r="O118">
        <f t="shared" si="10"/>
        <v>5.2746229601138506</v>
      </c>
      <c r="P118">
        <f t="shared" si="11"/>
        <v>-178.47978596462423</v>
      </c>
      <c r="Q118">
        <f t="shared" si="12"/>
        <v>-1.8347557667254599</v>
      </c>
      <c r="R118">
        <f t="shared" si="13"/>
        <v>-4.8692525011562501E-2</v>
      </c>
    </row>
    <row r="119" spans="11:18">
      <c r="K119">
        <v>0.16</v>
      </c>
      <c r="L119">
        <f t="shared" si="7"/>
        <v>1.4454397707459274</v>
      </c>
      <c r="M119" t="str">
        <f t="shared" si="8"/>
        <v>1.47910838816821i</v>
      </c>
      <c r="N119" t="str">
        <f t="shared" si="9"/>
        <v>-1.68279571406931-0.0419113937690104i</v>
      </c>
      <c r="O119">
        <f t="shared" si="10"/>
        <v>4.5233210359511968</v>
      </c>
      <c r="P119">
        <f t="shared" si="11"/>
        <v>-178.57329702991711</v>
      </c>
      <c r="Q119">
        <f t="shared" si="12"/>
        <v>-1.6827957140693099</v>
      </c>
      <c r="R119">
        <f t="shared" si="13"/>
        <v>-4.1911393769010402E-2</v>
      </c>
    </row>
    <row r="120" spans="11:18">
      <c r="K120">
        <v>0.17</v>
      </c>
      <c r="L120">
        <f t="shared" si="7"/>
        <v>1.4791083881682074</v>
      </c>
      <c r="M120" t="str">
        <f t="shared" si="8"/>
        <v>1.51356124843621i</v>
      </c>
      <c r="N120" t="str">
        <f t="shared" si="9"/>
        <v>-1.54849396659141-0.0363126375696964i</v>
      </c>
      <c r="O120">
        <f t="shared" si="10"/>
        <v>3.8005779505342026</v>
      </c>
      <c r="P120">
        <f t="shared" si="11"/>
        <v>-178.65664337845811</v>
      </c>
      <c r="Q120">
        <f t="shared" si="12"/>
        <v>-1.5484939665914099</v>
      </c>
      <c r="R120">
        <f t="shared" si="13"/>
        <v>-3.6312637569696403E-2</v>
      </c>
    </row>
    <row r="121" spans="11:18">
      <c r="K121">
        <v>0.18</v>
      </c>
      <c r="L121">
        <f t="shared" si="7"/>
        <v>1.5135612484362082</v>
      </c>
      <c r="M121" t="str">
        <f t="shared" si="8"/>
        <v>1.54881661891248i</v>
      </c>
      <c r="N121" t="str">
        <f t="shared" si="9"/>
        <v>-1.4290625446114-0.0316457496598087i</v>
      </c>
      <c r="O121">
        <f t="shared" si="10"/>
        <v>3.103153881844273</v>
      </c>
      <c r="P121">
        <f t="shared" si="11"/>
        <v>-178.73142598856037</v>
      </c>
      <c r="Q121">
        <f t="shared" si="12"/>
        <v>-1.4290625446114</v>
      </c>
      <c r="R121">
        <f t="shared" si="13"/>
        <v>-3.1645749659808702E-2</v>
      </c>
    </row>
    <row r="122" spans="11:18">
      <c r="K122">
        <v>0.19</v>
      </c>
      <c r="L122">
        <f t="shared" si="7"/>
        <v>1.5488166189124815</v>
      </c>
      <c r="M122" t="str">
        <f t="shared" si="8"/>
        <v>1.58489319246111i</v>
      </c>
      <c r="N122" t="str">
        <f t="shared" si="9"/>
        <v>-1.32226946253255-0.0277223980067685i</v>
      </c>
      <c r="O122">
        <f t="shared" si="10"/>
        <v>2.4283079434031491</v>
      </c>
      <c r="P122">
        <f t="shared" si="11"/>
        <v>-178.79892580192467</v>
      </c>
      <c r="Q122">
        <f t="shared" si="12"/>
        <v>-1.32226946253255</v>
      </c>
      <c r="R122">
        <f t="shared" si="13"/>
        <v>-2.7722398006768501E-2</v>
      </c>
    </row>
    <row r="123" spans="11:18">
      <c r="K123">
        <v>0.2</v>
      </c>
      <c r="L123">
        <f t="shared" si="7"/>
        <v>1.5848931924611136</v>
      </c>
      <c r="M123" t="str">
        <f t="shared" si="8"/>
        <v>1.62181009735893i</v>
      </c>
      <c r="N123" t="str">
        <f t="shared" si="9"/>
        <v>-1.22630671923631-0.0243988918337814i</v>
      </c>
      <c r="O123">
        <f t="shared" si="10"/>
        <v>1.7737010169106318</v>
      </c>
      <c r="P123">
        <f t="shared" si="11"/>
        <v>-178.86017985226437</v>
      </c>
      <c r="Q123">
        <f t="shared" si="12"/>
        <v>-1.22630671923631</v>
      </c>
      <c r="R123">
        <f t="shared" si="13"/>
        <v>-2.4398891833781401E-2</v>
      </c>
    </row>
    <row r="124" spans="11:18">
      <c r="K124">
        <v>0.21</v>
      </c>
      <c r="L124">
        <f t="shared" si="7"/>
        <v>1.62181009735893</v>
      </c>
      <c r="M124" t="str">
        <f t="shared" si="8"/>
        <v>1.65958690743756i</v>
      </c>
      <c r="N124" t="str">
        <f t="shared" si="9"/>
        <v>-1.13969418294992-0.0215641385972903i</v>
      </c>
      <c r="O124">
        <f t="shared" si="10"/>
        <v>1.1373211446827218</v>
      </c>
      <c r="P124">
        <f t="shared" si="11"/>
        <v>-178.9160366538172</v>
      </c>
      <c r="Q124">
        <f t="shared" si="12"/>
        <v>-1.1396941829499201</v>
      </c>
      <c r="R124">
        <f t="shared" si="13"/>
        <v>-2.1564138597290301E-2</v>
      </c>
    </row>
    <row r="125" spans="11:18">
      <c r="K125">
        <v>0.22</v>
      </c>
      <c r="L125">
        <f t="shared" si="7"/>
        <v>1.6595869074375607</v>
      </c>
      <c r="M125" t="str">
        <f t="shared" si="8"/>
        <v>1.69824365246174i</v>
      </c>
      <c r="N125" t="str">
        <f t="shared" si="9"/>
        <v>-1.0612084815994-0.0191312147893917i</v>
      </c>
      <c r="O125">
        <f t="shared" si="10"/>
        <v>0.51742547632058344</v>
      </c>
      <c r="P125">
        <f t="shared" si="11"/>
        <v>-178.96719715476092</v>
      </c>
      <c r="Q125">
        <f t="shared" si="12"/>
        <v>-1.0612084815994001</v>
      </c>
      <c r="R125">
        <f t="shared" si="13"/>
        <v>-1.9131214789391698E-2</v>
      </c>
    </row>
    <row r="126" spans="11:18">
      <c r="K126">
        <v>0.23</v>
      </c>
      <c r="L126">
        <f t="shared" si="7"/>
        <v>1.6982436524617444</v>
      </c>
      <c r="M126" t="str">
        <f t="shared" si="8"/>
        <v>1.73780082874938i</v>
      </c>
      <c r="N126" t="str">
        <f t="shared" si="9"/>
        <v>-0.989829626818916-0.0170313649423687i</v>
      </c>
      <c r="O126">
        <f t="shared" si="10"/>
        <v>-8.7505450389096018E-2</v>
      </c>
      <c r="P126">
        <f t="shared" si="11"/>
        <v>-179.01424546139717</v>
      </c>
      <c r="Q126">
        <f t="shared" si="12"/>
        <v>-0.98982962681891595</v>
      </c>
      <c r="R126">
        <f t="shared" si="13"/>
        <v>-1.7031364942368701E-2</v>
      </c>
    </row>
    <row r="127" spans="11:18">
      <c r="K127">
        <v>0.24</v>
      </c>
      <c r="L127">
        <f t="shared" si="7"/>
        <v>1.7378008287493756</v>
      </c>
      <c r="M127" t="str">
        <f t="shared" si="8"/>
        <v>1.77827941003892i</v>
      </c>
      <c r="N127" t="str">
        <f t="shared" si="9"/>
        <v>-0.92470041948109-0.0152096629097074i</v>
      </c>
      <c r="O127">
        <f t="shared" si="10"/>
        <v>-0.67880411067073421</v>
      </c>
      <c r="P127">
        <f t="shared" si="11"/>
        <v>-179.05767219456774</v>
      </c>
      <c r="Q127">
        <f t="shared" si="12"/>
        <v>-0.92470041948109005</v>
      </c>
      <c r="R127">
        <f t="shared" si="13"/>
        <v>-1.52096629097074E-2</v>
      </c>
    </row>
    <row r="128" spans="11:18">
      <c r="K128">
        <v>0.25</v>
      </c>
      <c r="L128">
        <f t="shared" si="7"/>
        <v>1.778279410038923</v>
      </c>
      <c r="M128" t="str">
        <f t="shared" si="8"/>
        <v>1.81970085860998i</v>
      </c>
      <c r="N128" t="str">
        <f t="shared" si="9"/>
        <v>-0.865095203986095-0.0136218305468783i</v>
      </c>
      <c r="O128">
        <f t="shared" si="10"/>
        <v>-1.25764526565045</v>
      </c>
      <c r="P128">
        <f t="shared" si="11"/>
        <v>-179.09789246019935</v>
      </c>
      <c r="Q128">
        <f t="shared" si="12"/>
        <v>-0.86509520398609496</v>
      </c>
      <c r="R128">
        <f t="shared" si="13"/>
        <v>-1.3621830546878299E-2</v>
      </c>
    </row>
    <row r="129" spans="11:18">
      <c r="K129">
        <v>0.26</v>
      </c>
      <c r="L129">
        <f t="shared" si="7"/>
        <v>1.8197008586099837</v>
      </c>
      <c r="M129" t="str">
        <f t="shared" si="8"/>
        <v>1.86208713666287i</v>
      </c>
      <c r="N129" t="str">
        <f t="shared" si="9"/>
        <v>-0.810395552993921-0.0122318748259218i</v>
      </c>
      <c r="O129">
        <f t="shared" si="10"/>
        <v>-1.8250697189672072</v>
      </c>
      <c r="P129">
        <f t="shared" si="11"/>
        <v>-179.13525982918588</v>
      </c>
      <c r="Q129">
        <f t="shared" si="12"/>
        <v>-0.81039555299392096</v>
      </c>
      <c r="R129">
        <f t="shared" si="13"/>
        <v>-1.22318748259218E-2</v>
      </c>
    </row>
    <row r="130" spans="11:18">
      <c r="K130">
        <v>0.27</v>
      </c>
      <c r="L130">
        <f t="shared" si="7"/>
        <v>1.8620871366628675</v>
      </c>
      <c r="M130" t="str">
        <f t="shared" si="8"/>
        <v>1.90546071796325i</v>
      </c>
      <c r="N130" t="str">
        <f t="shared" si="9"/>
        <v>-0.760071153562723-0.0110103119565516i</v>
      </c>
      <c r="O130">
        <f t="shared" si="10"/>
        <v>-2.3820037593382639</v>
      </c>
      <c r="P130">
        <f t="shared" si="11"/>
        <v>-179.17007732352883</v>
      </c>
      <c r="Q130">
        <f t="shared" si="12"/>
        <v>-0.76007115356272303</v>
      </c>
      <c r="R130">
        <f t="shared" si="13"/>
        <v>-1.10103119565516E-2</v>
      </c>
    </row>
    <row r="131" spans="11:18">
      <c r="K131">
        <v>0.28000000000000003</v>
      </c>
      <c r="L131">
        <f t="shared" si="7"/>
        <v>1.9054607179632475</v>
      </c>
      <c r="M131" t="str">
        <f t="shared" si="8"/>
        <v>1.94984459975805i</v>
      </c>
      <c r="N131" t="str">
        <f t="shared" si="9"/>
        <v>-0.713664641569564-0.00993281805576004i</v>
      </c>
      <c r="O131">
        <f t="shared" si="10"/>
        <v>-2.9292751963782235</v>
      </c>
      <c r="P131">
        <f t="shared" si="11"/>
        <v>-179.20260613085682</v>
      </c>
      <c r="Q131">
        <f t="shared" si="12"/>
        <v>-0.713664641569564</v>
      </c>
      <c r="R131">
        <f t="shared" si="13"/>
        <v>-9.9328180557600402E-3</v>
      </c>
    </row>
    <row r="132" spans="11:18">
      <c r="K132">
        <v>0.28999999999999998</v>
      </c>
      <c r="L132">
        <f t="shared" ref="L132:L195" si="14">10^K132</f>
        <v>1.9498445997580454</v>
      </c>
      <c r="M132" t="str">
        <f t="shared" ref="M132:M195" si="15">COMPLEX(0,L133)</f>
        <v>1.99526231496888i</v>
      </c>
      <c r="N132" t="str">
        <f t="shared" ref="N132:N195" si="16">IMDIV($I$5,IMSUM(IMSUM(IMSUM(1,IMPRODUCT(M132,2*$I$3*$I$4)),IMPRODUCT(IMPOWER(M132,2),$I$3^2))))</f>
        <v>-0.670779464767015-0.00897919352439365i</v>
      </c>
      <c r="O132">
        <f t="shared" ref="O132:O195" si="17">20*LOG10(IMABS(N132))</f>
        <v>-3.4676266819173156</v>
      </c>
      <c r="P132">
        <f t="shared" ref="P132:P195" si="18">IMARGUMENT(N132)*180/PI()</f>
        <v>-179.23307257702504</v>
      </c>
      <c r="Q132">
        <f t="shared" ref="Q132:Q195" si="19">IMREAL(N132)</f>
        <v>-0.670779464767015</v>
      </c>
      <c r="R132">
        <f t="shared" ref="R132:R195" si="20">IMAGINARY(N132)</f>
        <v>-8.9791935243936499E-3</v>
      </c>
    </row>
    <row r="133" spans="11:18">
      <c r="K133">
        <v>0.3</v>
      </c>
      <c r="L133">
        <f t="shared" si="14"/>
        <v>1.9952623149688797</v>
      </c>
      <c r="M133" t="str">
        <f t="shared" si="15"/>
        <v>2.04173794466953i</v>
      </c>
      <c r="N133" t="str">
        <f t="shared" si="16"/>
        <v>-0.631070091702527-0.00813256072810687i</v>
      </c>
      <c r="O133">
        <f t="shared" si="17"/>
        <v>-3.9977268503557162</v>
      </c>
      <c r="P133">
        <f t="shared" si="18"/>
        <v>-179.26167374988859</v>
      </c>
      <c r="Q133">
        <f t="shared" si="19"/>
        <v>-0.63107009170252704</v>
      </c>
      <c r="R133">
        <f t="shared" si="20"/>
        <v>-8.1325607281068704E-3</v>
      </c>
    </row>
    <row r="134" spans="11:18">
      <c r="K134">
        <v>0.31</v>
      </c>
      <c r="L134">
        <f t="shared" si="14"/>
        <v>2.0417379446695296</v>
      </c>
      <c r="M134" t="str">
        <f t="shared" si="15"/>
        <v>2.08929613085404i</v>
      </c>
      <c r="N134" t="str">
        <f t="shared" si="16"/>
        <v>-0.594234054117204-0.00737873699328796i</v>
      </c>
      <c r="O134">
        <f t="shared" si="17"/>
        <v>-4.5201796931346037</v>
      </c>
      <c r="P134">
        <f t="shared" si="18"/>
        <v>-179.28858206913463</v>
      </c>
      <c r="Q134">
        <f t="shared" si="19"/>
        <v>-0.59423405411720398</v>
      </c>
      <c r="R134">
        <f t="shared" si="20"/>
        <v>-7.37873699328796E-3</v>
      </c>
    </row>
    <row r="135" spans="11:18">
      <c r="K135">
        <v>0.32</v>
      </c>
      <c r="L135">
        <f t="shared" si="14"/>
        <v>2.0892961308540396</v>
      </c>
      <c r="M135" t="str">
        <f t="shared" si="15"/>
        <v>2.13796208950223i</v>
      </c>
      <c r="N135" t="str">
        <f t="shared" si="16"/>
        <v>-0.560005434448065-0.00670574061862132i</v>
      </c>
      <c r="O135">
        <f t="shared" si="17"/>
        <v>-5.0355324930864818</v>
      </c>
      <c r="P135">
        <f t="shared" si="18"/>
        <v>-179.31394902561357</v>
      </c>
      <c r="Q135">
        <f t="shared" si="19"/>
        <v>-0.56000543444806505</v>
      </c>
      <c r="R135">
        <f t="shared" si="20"/>
        <v>-6.7057406186213199E-3</v>
      </c>
    </row>
    <row r="136" spans="11:18">
      <c r="K136">
        <v>0.33</v>
      </c>
      <c r="L136">
        <f t="shared" si="14"/>
        <v>2.1379620895022322</v>
      </c>
      <c r="M136" t="str">
        <f t="shared" si="15"/>
        <v>2.18776162394955i</v>
      </c>
      <c r="N136" t="str">
        <f t="shared" si="16"/>
        <v>-0.528149501299024-0.00610339872122748i</v>
      </c>
      <c r="O136">
        <f t="shared" si="17"/>
        <v>-5.544282576408829</v>
      </c>
      <c r="P136">
        <f t="shared" si="18"/>
        <v>-179.337908261064</v>
      </c>
      <c r="Q136">
        <f t="shared" si="19"/>
        <v>-0.52814950129902405</v>
      </c>
      <c r="R136">
        <f t="shared" si="20"/>
        <v>-6.10339872122748E-3</v>
      </c>
    </row>
    <row r="137" spans="11:18">
      <c r="K137">
        <v>0.34</v>
      </c>
      <c r="L137">
        <f t="shared" si="14"/>
        <v>2.1877616239495525</v>
      </c>
      <c r="M137" t="str">
        <f t="shared" si="15"/>
        <v>2.23872113856834i</v>
      </c>
      <c r="N137" t="str">
        <f t="shared" si="16"/>
        <v>-0.498458263563515-0.00556303370495819i</v>
      </c>
      <c r="O137">
        <f t="shared" si="17"/>
        <v>-6.0468830877515654</v>
      </c>
      <c r="P137">
        <f t="shared" si="18"/>
        <v>-179.36057812008644</v>
      </c>
      <c r="Q137">
        <f t="shared" si="19"/>
        <v>-0.49845826356351502</v>
      </c>
      <c r="R137">
        <f t="shared" si="20"/>
        <v>-5.5630337049581901E-3</v>
      </c>
    </row>
    <row r="138" spans="11:18">
      <c r="K138">
        <v>0.35</v>
      </c>
      <c r="L138">
        <f t="shared" si="14"/>
        <v>2.2387211385683394</v>
      </c>
      <c r="M138" t="str">
        <f t="shared" si="15"/>
        <v>2.29086765276777i</v>
      </c>
      <c r="N138" t="str">
        <f t="shared" si="16"/>
        <v>-0.470746764771828-0.00507721091068789i</v>
      </c>
      <c r="O138">
        <f t="shared" si="17"/>
        <v>-6.5437479534163101</v>
      </c>
      <c r="P138">
        <f t="shared" si="18"/>
        <v>-179.38206377693342</v>
      </c>
      <c r="Q138">
        <f t="shared" si="19"/>
        <v>-0.47074676477182797</v>
      </c>
      <c r="R138">
        <f t="shared" si="20"/>
        <v>-5.0772109106878901E-3</v>
      </c>
    </row>
    <row r="139" spans="11:18">
      <c r="K139">
        <v>0.36</v>
      </c>
      <c r="L139">
        <f t="shared" si="14"/>
        <v>2.2908676527677732</v>
      </c>
      <c r="M139" t="str">
        <f t="shared" si="15"/>
        <v>2.34422881531992i</v>
      </c>
      <c r="N139" t="str">
        <f t="shared" si="16"/>
        <v>-0.444849977765683-0.00463953423155483i</v>
      </c>
      <c r="O139">
        <f t="shared" si="17"/>
        <v>-7.0352561660435935</v>
      </c>
      <c r="P139">
        <f t="shared" si="18"/>
        <v>-179.40245901751751</v>
      </c>
      <c r="Q139">
        <f t="shared" si="19"/>
        <v>-0.44484997776568302</v>
      </c>
      <c r="R139">
        <f t="shared" si="20"/>
        <v>-4.6395342315548298E-3</v>
      </c>
    </row>
    <row r="140" spans="11:18">
      <c r="K140">
        <v>0.37</v>
      </c>
      <c r="L140">
        <f t="shared" si="14"/>
        <v>2.344228815319922</v>
      </c>
      <c r="M140" t="str">
        <f t="shared" si="15"/>
        <v>2.39883291901949i</v>
      </c>
      <c r="N140" t="str">
        <f t="shared" si="16"/>
        <v>-0.420620189219469-0.00424447959485724i</v>
      </c>
      <c r="O140">
        <f t="shared" si="17"/>
        <v>-7.5217554992804336</v>
      </c>
      <c r="P140">
        <f t="shared" si="18"/>
        <v>-179.42184774012054</v>
      </c>
      <c r="Q140">
        <f t="shared" si="19"/>
        <v>-0.42062018921946898</v>
      </c>
      <c r="R140">
        <f t="shared" si="20"/>
        <v>-4.2444795948572396E-3</v>
      </c>
    </row>
    <row r="141" spans="11:18">
      <c r="K141">
        <v>0.38</v>
      </c>
      <c r="L141">
        <f t="shared" si="14"/>
        <v>2.3988329190194908</v>
      </c>
      <c r="M141" t="str">
        <f t="shared" si="15"/>
        <v>2.45470891568503i</v>
      </c>
      <c r="N141" t="str">
        <f t="shared" si="16"/>
        <v>-0.39792478616464-0.00388725853585008i</v>
      </c>
      <c r="O141">
        <f t="shared" si="17"/>
        <v>-8.0035657412069057</v>
      </c>
      <c r="P141">
        <f t="shared" si="18"/>
        <v>-179.44030522526933</v>
      </c>
      <c r="Q141">
        <f t="shared" si="19"/>
        <v>-0.39792478616464</v>
      </c>
      <c r="R141">
        <f t="shared" si="20"/>
        <v>-3.8872585358500798E-3</v>
      </c>
    </row>
    <row r="142" spans="11:18">
      <c r="K142">
        <v>0.39</v>
      </c>
      <c r="L142">
        <f t="shared" si="14"/>
        <v>2.4547089156850306</v>
      </c>
      <c r="M142" t="str">
        <f t="shared" si="15"/>
        <v>2.51188643150958i</v>
      </c>
      <c r="N142" t="str">
        <f t="shared" si="16"/>
        <v>-0.376644374223923-0.00356370583419926i</v>
      </c>
      <c r="O142">
        <f t="shared" si="17"/>
        <v>-8.4809815195745646</v>
      </c>
      <c r="P142">
        <f t="shared" si="18"/>
        <v>-179.45789921515615</v>
      </c>
      <c r="Q142">
        <f t="shared" si="19"/>
        <v>-0.376644374223923</v>
      </c>
      <c r="R142">
        <f t="shared" si="20"/>
        <v>-3.5637058341992599E-3</v>
      </c>
    </row>
    <row r="143" spans="11:18">
      <c r="K143">
        <v>0.4</v>
      </c>
      <c r="L143">
        <f t="shared" si="14"/>
        <v>2.5118864315095806</v>
      </c>
      <c r="M143" t="str">
        <f t="shared" si="15"/>
        <v>2.57039578276886i</v>
      </c>
      <c r="N143" t="str">
        <f t="shared" si="16"/>
        <v>-0.35667117096415-0.00327018650543988i</v>
      </c>
      <c r="O143">
        <f t="shared" si="17"/>
        <v>-8.9542747792883475</v>
      </c>
      <c r="P143">
        <f t="shared" si="18"/>
        <v>-179.47469083510433</v>
      </c>
      <c r="Q143">
        <f t="shared" si="19"/>
        <v>-0.35667117096415002</v>
      </c>
      <c r="R143">
        <f t="shared" si="20"/>
        <v>-3.2701865054398801E-3</v>
      </c>
    </row>
    <row r="144" spans="11:18">
      <c r="K144">
        <v>0.41</v>
      </c>
      <c r="L144">
        <f t="shared" si="14"/>
        <v>2.5703957827688639</v>
      </c>
      <c r="M144" t="str">
        <f t="shared" si="15"/>
        <v>2.63026799189538i</v>
      </c>
      <c r="N144" t="str">
        <f t="shared" si="16"/>
        <v>-0.337907628545718-0.00300351844784693i</v>
      </c>
      <c r="O144">
        <f t="shared" si="17"/>
        <v>-9.4236969623751872</v>
      </c>
      <c r="P144">
        <f t="shared" si="18"/>
        <v>-179.49073538339451</v>
      </c>
      <c r="Q144">
        <f t="shared" si="19"/>
        <v>-0.33790762854571799</v>
      </c>
      <c r="R144">
        <f t="shared" si="20"/>
        <v>-3.0035184478469298E-3</v>
      </c>
    </row>
    <row r="145" spans="11:18">
      <c r="K145">
        <v>0.42</v>
      </c>
      <c r="L145">
        <f t="shared" si="14"/>
        <v>2.6302679918953822</v>
      </c>
      <c r="M145" t="str">
        <f t="shared" si="15"/>
        <v>2.69153480392692i</v>
      </c>
      <c r="N145" t="str">
        <f t="shared" si="16"/>
        <v>-0.320265248364315-0.00276090781945788i</v>
      </c>
      <c r="O145">
        <f t="shared" si="17"/>
        <v>-9.8894809324089294</v>
      </c>
      <c r="P145">
        <f t="shared" si="18"/>
        <v>-179.50608301086896</v>
      </c>
      <c r="Q145">
        <f t="shared" si="19"/>
        <v>-0.32026524836431502</v>
      </c>
      <c r="R145">
        <f t="shared" si="20"/>
        <v>-2.76090781945788E-3</v>
      </c>
    </row>
    <row r="146" spans="11:18">
      <c r="K146">
        <v>0.43</v>
      </c>
      <c r="L146">
        <f t="shared" si="14"/>
        <v>2.691534803926916</v>
      </c>
      <c r="M146" t="str">
        <f t="shared" si="15"/>
        <v>2.75422870333817i</v>
      </c>
      <c r="N146" t="str">
        <f t="shared" si="16"/>
        <v>-0.303663557157577-0.00253989481875121i</v>
      </c>
      <c r="O146">
        <f t="shared" si="17"/>
        <v>-10.35184267861081</v>
      </c>
      <c r="P146">
        <f t="shared" si="18"/>
        <v>-179.52077930784293</v>
      </c>
      <c r="Q146">
        <f t="shared" si="19"/>
        <v>-0.30366355715757698</v>
      </c>
      <c r="R146">
        <f t="shared" si="20"/>
        <v>-2.5398948187512101E-3</v>
      </c>
    </row>
    <row r="147" spans="11:18">
      <c r="K147">
        <v>0.44</v>
      </c>
      <c r="L147">
        <f t="shared" si="14"/>
        <v>2.7542287033381663</v>
      </c>
      <c r="M147" t="str">
        <f t="shared" si="15"/>
        <v>2.81838293126445i</v>
      </c>
      <c r="N147" t="str">
        <f t="shared" si="16"/>
        <v>-0.28802921947234-0.00233830800842671i</v>
      </c>
      <c r="O147">
        <f t="shared" si="17"/>
        <v>-10.810982829305281</v>
      </c>
      <c r="P147">
        <f t="shared" si="18"/>
        <v>-179.53486581273339</v>
      </c>
      <c r="Q147">
        <f t="shared" si="19"/>
        <v>-0.28802921947234</v>
      </c>
      <c r="R147">
        <f t="shared" si="20"/>
        <v>-2.3383080084267102E-3</v>
      </c>
    </row>
    <row r="148" spans="11:18">
      <c r="K148">
        <v>0.45</v>
      </c>
      <c r="L148">
        <f t="shared" si="14"/>
        <v>2.8183829312644542</v>
      </c>
      <c r="M148" t="str">
        <f t="shared" si="15"/>
        <v>2.88403150312661i</v>
      </c>
      <c r="N148" t="str">
        <f t="shared" si="16"/>
        <v>-0.27329526575107-0.00215422568650469i</v>
      </c>
      <c r="O148">
        <f t="shared" si="17"/>
        <v>-11.267087999845502</v>
      </c>
      <c r="P148">
        <f t="shared" si="18"/>
        <v>-179.54838045431296</v>
      </c>
      <c r="Q148">
        <f t="shared" si="19"/>
        <v>-0.27329526575106999</v>
      </c>
      <c r="R148">
        <f t="shared" si="20"/>
        <v>-2.15422568650469E-3</v>
      </c>
    </row>
    <row r="149" spans="11:18">
      <c r="K149">
        <v>0.46</v>
      </c>
      <c r="L149">
        <f t="shared" si="14"/>
        <v>2.8840315031266059</v>
      </c>
      <c r="M149" t="str">
        <f t="shared" si="15"/>
        <v>2.95120922666639i</v>
      </c>
      <c r="N149" t="str">
        <f t="shared" si="16"/>
        <v>-0.259400418824207-0.00198594309616813i</v>
      </c>
      <c r="O149">
        <f t="shared" si="17"/>
        <v>-11.720331996343177</v>
      </c>
      <c r="P149">
        <f t="shared" si="18"/>
        <v>-179.56135793746915</v>
      </c>
      <c r="Q149">
        <f t="shared" si="19"/>
        <v>-0.259400418824207</v>
      </c>
      <c r="R149">
        <f t="shared" si="20"/>
        <v>-1.9859430961681299E-3</v>
      </c>
    </row>
    <row r="150" spans="11:18">
      <c r="K150">
        <v>0.47</v>
      </c>
      <c r="L150">
        <f t="shared" si="14"/>
        <v>2.9512092266663856</v>
      </c>
      <c r="M150" t="str">
        <f t="shared" si="15"/>
        <v>3.01995172040202i</v>
      </c>
      <c r="N150" t="str">
        <f t="shared" si="16"/>
        <v>-0.24628850446231-0.00183194449314537i</v>
      </c>
      <c r="O150">
        <f t="shared" si="17"/>
        <v>-12.170876893395047</v>
      </c>
      <c r="P150">
        <f t="shared" si="18"/>
        <v>-179.5738300807036</v>
      </c>
      <c r="Q150">
        <f t="shared" si="19"/>
        <v>-0.24628850446230999</v>
      </c>
      <c r="R150">
        <f t="shared" si="20"/>
        <v>-1.8319444931453701E-3</v>
      </c>
    </row>
    <row r="151" spans="11:18">
      <c r="K151">
        <v>0.48</v>
      </c>
      <c r="L151">
        <f t="shared" si="14"/>
        <v>3.0199517204020165</v>
      </c>
      <c r="M151" t="str">
        <f t="shared" si="15"/>
        <v>3.09029543251359i</v>
      </c>
      <c r="N151" t="str">
        <f t="shared" si="16"/>
        <v>-0.233907933982966-0.00169087927038034i</v>
      </c>
      <c r="O151">
        <f t="shared" si="17"/>
        <v>-12.618874001369907</v>
      </c>
      <c r="P151">
        <f t="shared" si="18"/>
        <v>-179.58582611226186</v>
      </c>
      <c r="Q151">
        <f t="shared" si="19"/>
        <v>-0.233907933982966</v>
      </c>
      <c r="R151">
        <f t="shared" si="20"/>
        <v>-1.69087927038034E-3</v>
      </c>
    </row>
    <row r="152" spans="11:18">
      <c r="K152">
        <v>0.49</v>
      </c>
      <c r="L152">
        <f t="shared" si="14"/>
        <v>3.0902954325135905</v>
      </c>
      <c r="M152" t="str">
        <f t="shared" si="15"/>
        <v>3.16227766016838i</v>
      </c>
      <c r="N152" t="str">
        <f t="shared" si="16"/>
        <v>-0.222211248827218-0.00156154148445432i</v>
      </c>
      <c r="O152">
        <f t="shared" si="17"/>
        <v>-13.064464736622414</v>
      </c>
      <c r="P152">
        <f t="shared" si="18"/>
        <v>-179.59737293068292</v>
      </c>
      <c r="Q152">
        <f t="shared" si="19"/>
        <v>-0.22221124882721799</v>
      </c>
      <c r="R152">
        <f t="shared" si="20"/>
        <v>-1.56154148445432E-3</v>
      </c>
    </row>
    <row r="153" spans="11:18">
      <c r="K153">
        <v>0.5</v>
      </c>
      <c r="L153">
        <f t="shared" si="14"/>
        <v>3.1622776601683795</v>
      </c>
      <c r="M153" t="str">
        <f t="shared" si="15"/>
        <v>3.23593656929628i</v>
      </c>
      <c r="N153" t="str">
        <f t="shared" si="16"/>
        <v>-0.211154718601691-0.00144285224452124i</v>
      </c>
      <c r="O153">
        <f t="shared" si="17"/>
        <v>-13.507781406144987</v>
      </c>
      <c r="P153">
        <f t="shared" si="18"/>
        <v>-179.60849533464906</v>
      </c>
      <c r="Q153">
        <f t="shared" si="19"/>
        <v>-0.21115471860169099</v>
      </c>
      <c r="R153">
        <f t="shared" si="20"/>
        <v>-1.44285224452124E-3</v>
      </c>
    </row>
    <row r="154" spans="11:18">
      <c r="K154">
        <v>0.51</v>
      </c>
      <c r="L154">
        <f t="shared" si="14"/>
        <v>3.2359365692962836</v>
      </c>
      <c r="M154" t="str">
        <f t="shared" si="15"/>
        <v>3.31131121482591i</v>
      </c>
      <c r="N154" t="str">
        <f t="shared" si="16"/>
        <v>-0.200697985390379-0.00133384451840159i</v>
      </c>
      <c r="O154">
        <f t="shared" si="17"/>
        <v>-13.948947916605867</v>
      </c>
      <c r="P154">
        <f t="shared" si="18"/>
        <v>-179.61921622626656</v>
      </c>
      <c r="Q154">
        <f t="shared" si="19"/>
        <v>-0.200697985390379</v>
      </c>
      <c r="R154">
        <f t="shared" si="20"/>
        <v>-1.3338445184015899E-3</v>
      </c>
    </row>
    <row r="155" spans="11:18">
      <c r="K155">
        <v>0.52</v>
      </c>
      <c r="L155">
        <f t="shared" si="14"/>
        <v>3.3113112148259116</v>
      </c>
      <c r="M155" t="str">
        <f t="shared" si="15"/>
        <v>3.38844156139203i</v>
      </c>
      <c r="N155" t="str">
        <f t="shared" si="16"/>
        <v>-0.190803748225965-0.00123364998660203i</v>
      </c>
      <c r="O155">
        <f t="shared" si="17"/>
        <v>-14.388080416394239</v>
      </c>
      <c r="P155">
        <f t="shared" si="18"/>
        <v>-179.62955679128478</v>
      </c>
      <c r="Q155">
        <f t="shared" si="19"/>
        <v>-0.19080374822596499</v>
      </c>
      <c r="R155">
        <f t="shared" si="20"/>
        <v>-1.23364998660203E-3</v>
      </c>
    </row>
    <row r="156" spans="11:18">
      <c r="K156">
        <v>0.53</v>
      </c>
      <c r="L156">
        <f t="shared" si="14"/>
        <v>3.3884415613920265</v>
      </c>
      <c r="M156" t="str">
        <f t="shared" si="15"/>
        <v>3.46736850452532i</v>
      </c>
      <c r="N156" t="str">
        <f t="shared" si="16"/>
        <v>-0.181437482515575-0.00114148763700833i</v>
      </c>
      <c r="O156">
        <f t="shared" si="17"/>
        <v>-14.825287878164509</v>
      </c>
      <c r="P156">
        <f t="shared" si="18"/>
        <v>-179.63953665924143</v>
      </c>
      <c r="Q156">
        <f t="shared" si="19"/>
        <v>-0.18143748251557501</v>
      </c>
      <c r="R156">
        <f t="shared" si="20"/>
        <v>-1.14148763700833E-3</v>
      </c>
    </row>
    <row r="157" spans="11:18">
      <c r="K157">
        <v>0.54</v>
      </c>
      <c r="L157">
        <f t="shared" si="14"/>
        <v>3.4673685045253171</v>
      </c>
      <c r="M157" t="str">
        <f t="shared" si="15"/>
        <v>3.54813389233576i</v>
      </c>
      <c r="N157" t="str">
        <f t="shared" si="16"/>
        <v>-0.172567189972782-0.00105665384366657i</v>
      </c>
      <c r="O157">
        <f t="shared" si="17"/>
        <v>-15.260672628413307</v>
      </c>
      <c r="P157">
        <f t="shared" si="18"/>
        <v>-179.64917404608795</v>
      </c>
      <c r="Q157">
        <f t="shared" si="19"/>
        <v>-0.172567189972782</v>
      </c>
      <c r="R157">
        <f t="shared" si="20"/>
        <v>-1.05665384366657E-3</v>
      </c>
    </row>
    <row r="158" spans="11:18">
      <c r="K158">
        <v>0.55000000000000004</v>
      </c>
      <c r="L158">
        <f t="shared" si="14"/>
        <v>3.5481338923357555</v>
      </c>
      <c r="M158" t="str">
        <f t="shared" si="15"/>
        <v>3.63078054770101i</v>
      </c>
      <c r="N158" t="str">
        <f t="shared" si="16"/>
        <v>-0.164163175243229-0.000978513714651397i</v>
      </c>
      <c r="O158">
        <f t="shared" si="17"/>
        <v>-15.694330829792293</v>
      </c>
      <c r="P158">
        <f t="shared" si="18"/>
        <v>-179.65848588148381</v>
      </c>
      <c r="Q158">
        <f t="shared" si="19"/>
        <v>-0.16416317524322899</v>
      </c>
      <c r="R158">
        <f t="shared" si="20"/>
        <v>-9.7851371465139695E-4</v>
      </c>
    </row>
    <row r="159" spans="11:18">
      <c r="K159">
        <v>0.56000000000000005</v>
      </c>
      <c r="L159">
        <f t="shared" si="14"/>
        <v>3.630780547701014</v>
      </c>
      <c r="M159" t="str">
        <f t="shared" si="15"/>
        <v>3.71535229097173i</v>
      </c>
      <c r="N159" t="str">
        <f t="shared" si="16"/>
        <v>-0.156197845946204-0.000906493528270719i</v>
      </c>
      <c r="O159">
        <f t="shared" si="17"/>
        <v>-16.126352921160265</v>
      </c>
      <c r="P159">
        <f t="shared" si="18"/>
        <v>-179.66748792264195</v>
      </c>
      <c r="Q159">
        <f t="shared" si="19"/>
        <v>-0.15619784594620401</v>
      </c>
      <c r="R159">
        <f t="shared" si="20"/>
        <v>-9.0649352827071902E-4</v>
      </c>
    </row>
    <row r="160" spans="11:18">
      <c r="K160">
        <v>0.56999999999999995</v>
      </c>
      <c r="L160">
        <f t="shared" si="14"/>
        <v>3.7153522909717256</v>
      </c>
      <c r="M160" t="str">
        <f t="shared" si="15"/>
        <v>3.80189396320561i</v>
      </c>
      <c r="N160" t="str">
        <f t="shared" si="16"/>
        <v>-0.148645533306766-0.000840074105172567i</v>
      </c>
      <c r="O160">
        <f t="shared" si="17"/>
        <v>-16.556824019762356</v>
      </c>
      <c r="P160">
        <f t="shared" si="18"/>
        <v>-179.67619485634762</v>
      </c>
      <c r="Q160">
        <f t="shared" si="19"/>
        <v>-0.148645533306766</v>
      </c>
      <c r="R160">
        <f t="shared" si="20"/>
        <v>-8.4007410517256695E-4</v>
      </c>
    </row>
    <row r="161" spans="11:18">
      <c r="K161">
        <v>0.57999999999999996</v>
      </c>
      <c r="L161">
        <f t="shared" si="14"/>
        <v>3.8018939632056119</v>
      </c>
      <c r="M161" t="str">
        <f t="shared" si="15"/>
        <v>3.89045144994281i</v>
      </c>
      <c r="N161" t="str">
        <f t="shared" si="16"/>
        <v>-0.141482330936054-0.000778784987407373i</v>
      </c>
      <c r="O161">
        <f t="shared" si="17"/>
        <v>-16.985824289406366</v>
      </c>
      <c r="P161">
        <f t="shared" si="18"/>
        <v>-179.68462039055424</v>
      </c>
      <c r="Q161">
        <f t="shared" si="19"/>
        <v>-0.141482330936054</v>
      </c>
      <c r="R161">
        <f t="shared" si="20"/>
        <v>-7.7878498740737302E-4</v>
      </c>
    </row>
    <row r="162" spans="11:18">
      <c r="K162">
        <v>0.59</v>
      </c>
      <c r="L162">
        <f t="shared" si="14"/>
        <v>3.8904514499428067</v>
      </c>
      <c r="M162" t="str">
        <f t="shared" si="15"/>
        <v>3.98107170553497i</v>
      </c>
      <c r="N162" t="str">
        <f t="shared" si="16"/>
        <v>-0.134685949643291-0.000722199315048807i</v>
      </c>
      <c r="O162">
        <f t="shared" si="17"/>
        <v>-17.413429278043324</v>
      </c>
      <c r="P162">
        <f t="shared" si="18"/>
        <v>-179.69277733677103</v>
      </c>
      <c r="Q162">
        <f t="shared" si="19"/>
        <v>-0.134685949643291</v>
      </c>
      <c r="R162">
        <f t="shared" si="20"/>
        <v>-7.22199315048807E-4</v>
      </c>
    </row>
    <row r="163" spans="11:18">
      <c r="K163">
        <v>0.6</v>
      </c>
      <c r="L163">
        <f t="shared" si="14"/>
        <v>3.9810717055349727</v>
      </c>
      <c r="M163" t="str">
        <f t="shared" si="15"/>
        <v>4.07380277804113i</v>
      </c>
      <c r="N163" t="str">
        <f t="shared" si="16"/>
        <v>-0.128235586440546-0.000669929307297881i</v>
      </c>
      <c r="O163">
        <f t="shared" si="17"/>
        <v>-17.839710227771473</v>
      </c>
      <c r="P163">
        <f t="shared" si="18"/>
        <v>-179.70067768430056</v>
      </c>
      <c r="Q163">
        <f t="shared" si="19"/>
        <v>-0.128235586440546</v>
      </c>
      <c r="R163">
        <f t="shared" si="20"/>
        <v>-6.6992930729788103E-4</v>
      </c>
    </row>
    <row r="164" spans="11:18">
      <c r="K164">
        <v>0.61</v>
      </c>
      <c r="L164">
        <f t="shared" si="14"/>
        <v>4.0738027780411281</v>
      </c>
      <c r="M164" t="str">
        <f t="shared" si="15"/>
        <v>4.16869383470335i</v>
      </c>
      <c r="N164" t="str">
        <f t="shared" si="16"/>
        <v>-0.122111806138771-0.000621622268666098i</v>
      </c>
      <c r="O164">
        <f t="shared" si="17"/>
        <v>-18.26473435993551</v>
      </c>
      <c r="P164">
        <f t="shared" si="18"/>
        <v>-179.70833266724463</v>
      </c>
      <c r="Q164">
        <f t="shared" si="19"/>
        <v>-0.122111806138771</v>
      </c>
      <c r="R164">
        <f t="shared" si="20"/>
        <v>-6.21622268666098E-4</v>
      </c>
    </row>
    <row r="165" spans="11:18">
      <c r="K165">
        <v>0.62</v>
      </c>
      <c r="L165">
        <f t="shared" si="14"/>
        <v>4.1686938347033546</v>
      </c>
      <c r="M165" t="str">
        <f t="shared" si="15"/>
        <v>4.26579518801593i</v>
      </c>
      <c r="N165" t="str">
        <f t="shared" si="16"/>
        <v>-0.11629643413705-0.000576957052316925i</v>
      </c>
      <c r="O165">
        <f t="shared" si="17"/>
        <v>-18.688565137696909</v>
      </c>
      <c r="P165">
        <f t="shared" si="18"/>
        <v>-179.71575282508422</v>
      </c>
      <c r="Q165">
        <f t="shared" si="19"/>
        <v>-0.11629643413705</v>
      </c>
      <c r="R165">
        <f t="shared" si="20"/>
        <v>-5.76957052316925E-4</v>
      </c>
    </row>
    <row r="166" spans="11:18">
      <c r="K166">
        <v>0.63</v>
      </c>
      <c r="L166">
        <f t="shared" si="14"/>
        <v>4.2657951880159271</v>
      </c>
      <c r="M166" t="str">
        <f t="shared" si="15"/>
        <v>4.36515832240166i</v>
      </c>
      <c r="N166" t="str">
        <f t="shared" si="16"/>
        <v>-0.110772459181918-0.000535640922319643i</v>
      </c>
      <c r="O166">
        <f t="shared" si="17"/>
        <v>-19.111262508185575</v>
      </c>
      <c r="P166">
        <f t="shared" si="18"/>
        <v>-179.72294805753529</v>
      </c>
      <c r="Q166">
        <f t="shared" si="19"/>
        <v>-0.110772459181918</v>
      </c>
      <c r="R166">
        <f t="shared" si="20"/>
        <v>-5.3564092231964296E-4</v>
      </c>
    </row>
    <row r="167" spans="11:18">
      <c r="K167">
        <v>0.64</v>
      </c>
      <c r="L167">
        <f t="shared" si="14"/>
        <v>4.3651583224016601</v>
      </c>
      <c r="M167" t="str">
        <f t="shared" si="15"/>
        <v>4.46683592150963i</v>
      </c>
      <c r="N167" t="str">
        <f t="shared" si="16"/>
        <v>-0.105523945024188-0.000497406764742433i</v>
      </c>
      <c r="O167">
        <f t="shared" si="17"/>
        <v>-19.532883126118669</v>
      </c>
      <c r="P167">
        <f t="shared" si="18"/>
        <v>-179.72992767429758</v>
      </c>
      <c r="Q167">
        <f t="shared" si="19"/>
        <v>-0.10552394502418801</v>
      </c>
      <c r="R167">
        <f t="shared" si="20"/>
        <v>-4.9740676474243305E-4</v>
      </c>
    </row>
    <row r="168" spans="11:18">
      <c r="K168">
        <v>0.65</v>
      </c>
      <c r="L168">
        <f t="shared" si="14"/>
        <v>4.4668359215096318</v>
      </c>
      <c r="M168" t="str">
        <f t="shared" si="15"/>
        <v>4.57088189614875i</v>
      </c>
      <c r="N168" t="str">
        <f t="shared" si="16"/>
        <v>-0.10053595003089-0.000462010604435284i</v>
      </c>
      <c r="O168">
        <f t="shared" si="17"/>
        <v>-19.953480560567158</v>
      </c>
      <c r="P168">
        <f t="shared" si="18"/>
        <v>-179.73670044023979</v>
      </c>
      <c r="Q168">
        <f t="shared" si="19"/>
        <v>-0.10053595003089</v>
      </c>
      <c r="R168">
        <f t="shared" si="20"/>
        <v>-4.62010604435284E-4</v>
      </c>
    </row>
    <row r="169" spans="11:18">
      <c r="K169">
        <v>0.66</v>
      </c>
      <c r="L169">
        <f t="shared" si="14"/>
        <v>4.5708818961487507</v>
      </c>
      <c r="M169" t="str">
        <f t="shared" si="15"/>
        <v>4.67735141287198i</v>
      </c>
      <c r="N169" t="str">
        <f t="shared" si="16"/>
        <v>-0.0957944539225054-0.000429229390232887i</v>
      </c>
      <c r="O169">
        <f t="shared" si="17"/>
        <v>-20.373105486376808</v>
      </c>
      <c r="P169">
        <f t="shared" si="18"/>
        <v>-179.74327461649639</v>
      </c>
      <c r="Q169">
        <f t="shared" si="19"/>
        <v>-9.5794453922505393E-2</v>
      </c>
      <c r="R169">
        <f t="shared" si="20"/>
        <v>-4.2922939023288701E-4</v>
      </c>
    </row>
    <row r="170" spans="11:18">
      <c r="K170">
        <v>0.67</v>
      </c>
      <c r="L170">
        <f t="shared" si="14"/>
        <v>4.6773514128719835</v>
      </c>
      <c r="M170" t="str">
        <f t="shared" si="15"/>
        <v>4.78630092322638i</v>
      </c>
      <c r="N170" t="str">
        <f t="shared" si="16"/>
        <v>-0.0912862909034165-0.000398859016314356i</v>
      </c>
      <c r="O170">
        <f t="shared" si="17"/>
        <v>-20.791805861593019</v>
      </c>
      <c r="P170">
        <f t="shared" si="18"/>
        <v>-179.74965799789979</v>
      </c>
      <c r="Q170">
        <f t="shared" si="19"/>
        <v>-9.12862909034165E-2</v>
      </c>
      <c r="R170">
        <f t="shared" si="20"/>
        <v>-3.9885901631435601E-4</v>
      </c>
    </row>
    <row r="171" spans="11:18">
      <c r="K171">
        <v>0.68</v>
      </c>
      <c r="L171">
        <f t="shared" si="14"/>
        <v>4.786300923226384</v>
      </c>
      <c r="M171" t="str">
        <f t="shared" si="15"/>
        <v>4.89778819368446i</v>
      </c>
      <c r="N171" t="str">
        <f t="shared" si="16"/>
        <v>-0.0869990885384507-0.000370712551729675i</v>
      </c>
      <c r="O171">
        <f t="shared" si="17"/>
        <v>-21.209627092101272</v>
      </c>
      <c r="P171">
        <f t="shared" si="18"/>
        <v>-179.75585794711901</v>
      </c>
      <c r="Q171">
        <f t="shared" si="19"/>
        <v>-8.6999088538450703E-2</v>
      </c>
      <c r="R171">
        <f t="shared" si="20"/>
        <v>-3.7071255172967501E-4</v>
      </c>
    </row>
    <row r="172" spans="11:18">
      <c r="K172">
        <v>0.69</v>
      </c>
      <c r="L172">
        <f t="shared" si="14"/>
        <v>4.8977881936844625</v>
      </c>
      <c r="M172" t="str">
        <f t="shared" si="15"/>
        <v>5.01187233627272i</v>
      </c>
      <c r="N172" t="str">
        <f t="shared" si="16"/>
        <v>-0.0829212118024268-0.00034461865375866i</v>
      </c>
      <c r="O172">
        <f t="shared" si="17"/>
        <v>-21.626612184573734</v>
      </c>
      <c r="P172">
        <f t="shared" si="18"/>
        <v>-179.76188142583524</v>
      </c>
      <c r="Q172">
        <f t="shared" si="19"/>
        <v>-8.29212118024268E-2</v>
      </c>
      <c r="R172">
        <f t="shared" si="20"/>
        <v>-3.4461865375865999E-4</v>
      </c>
    </row>
    <row r="173" spans="11:18">
      <c r="K173">
        <v>0.7</v>
      </c>
      <c r="L173">
        <f t="shared" si="14"/>
        <v>5.0118723362727229</v>
      </c>
      <c r="M173" t="str">
        <f t="shared" si="15"/>
        <v>5.12861383991365i</v>
      </c>
      <c r="N173" t="str">
        <f t="shared" si="16"/>
        <v>-0.0790417117942581-0.000320420143903295i</v>
      </c>
      <c r="O173">
        <f t="shared" si="17"/>
        <v>-22.042801888704396</v>
      </c>
      <c r="P173">
        <f t="shared" si="18"/>
        <v>-179.76773502324804</v>
      </c>
      <c r="Q173">
        <f t="shared" si="19"/>
        <v>-7.9041711794258104E-2</v>
      </c>
      <c r="R173">
        <f t="shared" si="20"/>
        <v>-3.2042014390329501E-4</v>
      </c>
    </row>
    <row r="174" spans="11:18">
      <c r="K174">
        <v>0.71</v>
      </c>
      <c r="L174">
        <f t="shared" si="14"/>
        <v>5.1286138399136494</v>
      </c>
      <c r="M174" t="str">
        <f t="shared" si="15"/>
        <v>5.24807460249773i</v>
      </c>
      <c r="N174" t="str">
        <f t="shared" si="16"/>
        <v>-0.0753502786637247-0.000297972728008624i</v>
      </c>
      <c r="O174">
        <f t="shared" si="17"/>
        <v>-22.458234829618938</v>
      </c>
      <c r="P174">
        <f t="shared" si="18"/>
        <v>-179.77342498217132</v>
      </c>
      <c r="Q174">
        <f t="shared" si="19"/>
        <v>-7.5350278663724707E-2</v>
      </c>
      <c r="R174">
        <f t="shared" si="20"/>
        <v>-2.9797272800862401E-4</v>
      </c>
    </row>
    <row r="175" spans="11:18">
      <c r="K175">
        <v>0.72</v>
      </c>
      <c r="L175">
        <f t="shared" si="14"/>
        <v>5.2480746024977263</v>
      </c>
      <c r="M175" t="str">
        <f t="shared" si="15"/>
        <v>5.37031796370253i</v>
      </c>
      <c r="N175" t="str">
        <f t="shared" si="16"/>
        <v>-0.071837198348604-0.000277143844328145i</v>
      </c>
      <c r="O175">
        <f t="shared" si="17"/>
        <v>-22.872947631260516</v>
      </c>
      <c r="P175">
        <f t="shared" si="18"/>
        <v>-179.77895722295219</v>
      </c>
      <c r="Q175">
        <f t="shared" si="19"/>
        <v>-7.1837198348603998E-2</v>
      </c>
      <c r="R175">
        <f t="shared" si="20"/>
        <v>-2.7714384432814498E-4</v>
      </c>
    </row>
    <row r="176" spans="11:18">
      <c r="K176">
        <v>0.73</v>
      </c>
      <c r="L176">
        <f t="shared" si="14"/>
        <v>5.3703179637025285</v>
      </c>
      <c r="M176" t="str">
        <f t="shared" si="15"/>
        <v>5.49540873857625i</v>
      </c>
      <c r="N176" t="str">
        <f t="shared" si="16"/>
        <v>-0.0684933127633859-0.000257811625352585i</v>
      </c>
      <c r="O176">
        <f t="shared" si="17"/>
        <v>-23.286975031477049</v>
      </c>
      <c r="P176">
        <f t="shared" si="18"/>
        <v>-179.78433736541902</v>
      </c>
      <c r="Q176">
        <f t="shared" si="19"/>
        <v>-6.8493312763385897E-2</v>
      </c>
      <c r="R176">
        <f t="shared" si="20"/>
        <v>-2.5781162535258502E-4</v>
      </c>
    </row>
    <row r="177" spans="11:18">
      <c r="K177">
        <v>0.74</v>
      </c>
      <c r="L177">
        <f t="shared" si="14"/>
        <v>5.4954087385762458</v>
      </c>
      <c r="M177" t="str">
        <f t="shared" si="15"/>
        <v>5.62341325190349i</v>
      </c>
      <c r="N177" t="str">
        <f t="shared" si="16"/>
        <v>-0.0653099831191172-0.000239863960953467i</v>
      </c>
      <c r="O177">
        <f t="shared" si="17"/>
        <v>-23.700349989466929</v>
      </c>
      <c r="P177">
        <f t="shared" si="18"/>
        <v>-179.78957074904386</v>
      </c>
      <c r="Q177">
        <f t="shared" si="19"/>
        <v>-6.5309983119117204E-2</v>
      </c>
      <c r="R177">
        <f t="shared" si="20"/>
        <v>-2.3986396095346699E-4</v>
      </c>
    </row>
    <row r="178" spans="11:18">
      <c r="K178">
        <v>0.75</v>
      </c>
      <c r="L178">
        <f t="shared" si="14"/>
        <v>5.6234132519034921</v>
      </c>
      <c r="M178" t="str">
        <f t="shared" si="15"/>
        <v>5.75439937337157i</v>
      </c>
      <c r="N178" t="str">
        <f t="shared" si="16"/>
        <v>-0.0622790560876815-0.000223197651894083i</v>
      </c>
      <c r="O178">
        <f t="shared" si="17"/>
        <v>-24.113103786180169</v>
      </c>
      <c r="P178">
        <f t="shared" si="18"/>
        <v>-179.79466245148421</v>
      </c>
      <c r="Q178">
        <f t="shared" si="19"/>
        <v>-6.22790560876815E-2</v>
      </c>
      <c r="R178">
        <f t="shared" si="20"/>
        <v>-2.23197651894083E-4</v>
      </c>
    </row>
    <row r="179" spans="11:18">
      <c r="K179">
        <v>0.76</v>
      </c>
      <c r="L179">
        <f t="shared" si="14"/>
        <v>5.7543993733715713</v>
      </c>
      <c r="M179" t="str">
        <f t="shared" si="15"/>
        <v>5.88843655355589i</v>
      </c>
      <c r="N179" t="str">
        <f t="shared" si="16"/>
        <v>-0.0593928325536371-0.000207717644064247i</v>
      </c>
      <c r="O179">
        <f t="shared" si="17"/>
        <v>-24.525266118217473</v>
      </c>
      <c r="P179">
        <f t="shared" si="18"/>
        <v>-179.79961730565319</v>
      </c>
      <c r="Q179">
        <f t="shared" si="19"/>
        <v>-5.9392832553637101E-2</v>
      </c>
      <c r="R179">
        <f t="shared" si="20"/>
        <v>-2.0771764406424701E-4</v>
      </c>
    </row>
    <row r="180" spans="11:18">
      <c r="K180">
        <v>0.77</v>
      </c>
      <c r="L180">
        <f t="shared" si="14"/>
        <v>5.8884365535558905</v>
      </c>
      <c r="M180" t="str">
        <f t="shared" si="15"/>
        <v>6.02559586074358i</v>
      </c>
      <c r="N180" t="str">
        <f t="shared" si="16"/>
        <v>-0.0566440387231046-0.000193336334929107i</v>
      </c>
      <c r="O180">
        <f t="shared" si="17"/>
        <v>-24.936865185721086</v>
      </c>
      <c r="P180">
        <f t="shared" si="18"/>
        <v>-179.80443991545019</v>
      </c>
      <c r="Q180">
        <f t="shared" si="19"/>
        <v>-5.6644038723104598E-2</v>
      </c>
      <c r="R180">
        <f t="shared" si="20"/>
        <v>-1.93336334929107E-4</v>
      </c>
    </row>
    <row r="181" spans="11:18">
      <c r="K181">
        <v>0.78</v>
      </c>
      <c r="L181">
        <f t="shared" si="14"/>
        <v>6.0255958607435796</v>
      </c>
      <c r="M181" t="str">
        <f t="shared" si="15"/>
        <v>6.16595001861482i</v>
      </c>
      <c r="N181" t="str">
        <f t="shared" si="16"/>
        <v>-0.0540257993825548-0.000179972944670784i</v>
      </c>
      <c r="O181">
        <f t="shared" si="17"/>
        <v>-25.347927774707507</v>
      </c>
      <c r="P181">
        <f t="shared" si="18"/>
        <v>-179.80913467027287</v>
      </c>
      <c r="Q181">
        <f t="shared" si="19"/>
        <v>-5.40257993825548E-2</v>
      </c>
      <c r="R181">
        <f t="shared" si="20"/>
        <v>-1.7997294467078401E-4</v>
      </c>
    </row>
    <row r="182" spans="11:18">
      <c r="K182">
        <v>0.79</v>
      </c>
      <c r="L182">
        <f t="shared" si="14"/>
        <v>6.1659500186148231</v>
      </c>
      <c r="M182" t="str">
        <f t="shared" si="15"/>
        <v>6.30957344480193i</v>
      </c>
      <c r="N182" t="str">
        <f t="shared" si="16"/>
        <v>-0.0515316131210729-0.000167552945364468i</v>
      </c>
      <c r="O182">
        <f t="shared" si="17"/>
        <v>-25.758479334253099</v>
      </c>
      <c r="P182">
        <f t="shared" si="18"/>
        <v>-179.81370575841675</v>
      </c>
      <c r="Q182">
        <f t="shared" si="19"/>
        <v>-5.1531613121072899E-2</v>
      </c>
      <c r="R182">
        <f t="shared" si="20"/>
        <v>-1.6755294536446801E-4</v>
      </c>
    </row>
    <row r="183" spans="11:18">
      <c r="K183">
        <v>0.8</v>
      </c>
      <c r="L183">
        <f t="shared" si="14"/>
        <v>6.3095734448019343</v>
      </c>
      <c r="M183" t="str">
        <f t="shared" si="15"/>
        <v>6.45654229034656i</v>
      </c>
      <c r="N183" t="str">
        <f t="shared" si="16"/>
        <v>-0.049155329348096-0.000156007542285396i</v>
      </c>
      <c r="O183">
        <f t="shared" si="17"/>
        <v>-26.168544048907645</v>
      </c>
      <c r="P183">
        <f t="shared" si="18"/>
        <v>-179.81815717946051</v>
      </c>
      <c r="Q183">
        <f t="shared" si="19"/>
        <v>-4.9155329348096001E-2</v>
      </c>
      <c r="R183">
        <f t="shared" si="20"/>
        <v>-1.56007542285396E-4</v>
      </c>
    </row>
    <row r="184" spans="11:18">
      <c r="K184">
        <v>0.81</v>
      </c>
      <c r="L184">
        <f t="shared" si="14"/>
        <v>6.4565422903465572</v>
      </c>
      <c r="M184" t="str">
        <f t="shared" si="15"/>
        <v>6.60693448007596i</v>
      </c>
      <c r="N184" t="str">
        <f t="shared" si="16"/>
        <v>-0.0468911269550077-0.000145273202104358i</v>
      </c>
      <c r="O184">
        <f t="shared" si="17"/>
        <v>-26.578144906679896</v>
      </c>
      <c r="P184">
        <f t="shared" si="18"/>
        <v>-179.82249275572454</v>
      </c>
      <c r="Q184">
        <f t="shared" si="19"/>
        <v>-4.6891126955007703E-2</v>
      </c>
      <c r="R184">
        <f t="shared" si="20"/>
        <v>-1.4527320210435801E-4</v>
      </c>
    </row>
    <row r="185" spans="11:18">
      <c r="K185">
        <v>0.82</v>
      </c>
      <c r="L185">
        <f t="shared" si="14"/>
        <v>6.6069344800759611</v>
      </c>
      <c r="M185" t="str">
        <f t="shared" si="15"/>
        <v>6.76082975391982i</v>
      </c>
      <c r="N185" t="str">
        <f t="shared" si="16"/>
        <v>-0.0447334944835881-0.000135291223309649i</v>
      </c>
      <c r="O185">
        <f t="shared" si="17"/>
        <v>-26.987303762909587</v>
      </c>
      <c r="P185">
        <f t="shared" si="18"/>
        <v>-179.82671614288088</v>
      </c>
      <c r="Q185">
        <f t="shared" si="19"/>
        <v>-4.4733494483588099E-2</v>
      </c>
      <c r="R185">
        <f t="shared" si="20"/>
        <v>-1.3529122330964899E-4</v>
      </c>
    </row>
    <row r="186" spans="11:18">
      <c r="K186">
        <v>0.83</v>
      </c>
      <c r="L186">
        <f t="shared" si="14"/>
        <v>6.7608297539198183</v>
      </c>
      <c r="M186" t="str">
        <f t="shared" si="15"/>
        <v>6.91830970918937i</v>
      </c>
      <c r="N186" t="str">
        <f t="shared" si="16"/>
        <v>-0.0426772116773573-0.000126007344703476i</v>
      </c>
      <c r="O186">
        <f t="shared" si="17"/>
        <v>-27.396041400314491</v>
      </c>
      <c r="P186">
        <f t="shared" si="18"/>
        <v>-179.83083083978715</v>
      </c>
      <c r="Q186">
        <f t="shared" si="19"/>
        <v>-4.2677211677357302E-2</v>
      </c>
      <c r="R186">
        <f t="shared" si="20"/>
        <v>-1.26007344703476E-4</v>
      </c>
    </row>
    <row r="187" spans="11:18">
      <c r="K187">
        <v>0.84</v>
      </c>
      <c r="L187">
        <f t="shared" si="14"/>
        <v>6.9183097091893666</v>
      </c>
      <c r="M187" t="str">
        <f t="shared" si="15"/>
        <v>7.07945784384138i</v>
      </c>
      <c r="N187" t="str">
        <f t="shared" si="16"/>
        <v>-0.0407173323035049-0.000117371388269873i</v>
      </c>
      <c r="O187">
        <f t="shared" si="17"/>
        <v>-27.80437758547771</v>
      </c>
      <c r="P187">
        <f t="shared" si="18"/>
        <v>-179.83484019760925</v>
      </c>
      <c r="Q187">
        <f t="shared" si="19"/>
        <v>-4.0717332303504897E-2</v>
      </c>
      <c r="R187">
        <f t="shared" si="20"/>
        <v>-1.17371388269873E-4</v>
      </c>
    </row>
    <row r="188" spans="11:18">
      <c r="K188">
        <v>0.85</v>
      </c>
      <c r="L188">
        <f t="shared" si="14"/>
        <v>7.0794578438413795</v>
      </c>
      <c r="M188" t="str">
        <f t="shared" si="15"/>
        <v>7.2443596007499i</v>
      </c>
      <c r="N188" t="str">
        <f t="shared" si="16"/>
        <v>-0.0388491681435314-0.00010933693310707i</v>
      </c>
      <c r="O188">
        <f t="shared" si="17"/>
        <v>-28.212331122018984</v>
      </c>
      <c r="P188">
        <f t="shared" si="18"/>
        <v>-179.83874742829099</v>
      </c>
      <c r="Q188">
        <f t="shared" si="19"/>
        <v>-3.8849168143531398E-2</v>
      </c>
      <c r="R188">
        <f t="shared" si="20"/>
        <v>-1.0933693310707E-4</v>
      </c>
    </row>
    <row r="189" spans="11:18">
      <c r="K189">
        <v>0.86</v>
      </c>
      <c r="L189">
        <f t="shared" si="14"/>
        <v>7.2443596007499025</v>
      </c>
      <c r="M189" t="str">
        <f t="shared" si="15"/>
        <v>7.41310241300918i</v>
      </c>
      <c r="N189" t="str">
        <f t="shared" si="16"/>
        <v>-0.0370682740600793-0.000101861017467005i</v>
      </c>
      <c r="O189">
        <f t="shared" si="17"/>
        <v>-28.619919900673946</v>
      </c>
      <c r="P189">
        <f t="shared" si="18"/>
        <v>-179.84255561242443</v>
      </c>
      <c r="Q189">
        <f t="shared" si="19"/>
        <v>-3.7068274060079301E-2</v>
      </c>
      <c r="R189">
        <f t="shared" si="20"/>
        <v>-1.0186101746700499E-4</v>
      </c>
    </row>
    <row r="190" spans="11:18">
      <c r="K190">
        <v>0.87</v>
      </c>
      <c r="L190">
        <f t="shared" si="14"/>
        <v>7.4131024130091765</v>
      </c>
      <c r="M190" t="str">
        <f t="shared" si="15"/>
        <v>7.58577575029184i</v>
      </c>
      <c r="N190" t="str">
        <f t="shared" si="16"/>
        <v>-0.0353704340558194-0.0000949038662537756i</v>
      </c>
      <c r="O190">
        <f t="shared" si="17"/>
        <v>-29.027160946488294</v>
      </c>
      <c r="P190">
        <f t="shared" si="18"/>
        <v>-179.84626770656988</v>
      </c>
      <c r="Q190">
        <f t="shared" si="19"/>
        <v>-3.5370434055819397E-2</v>
      </c>
      <c r="R190">
        <f t="shared" si="20"/>
        <v>-9.4903866253775602E-5</v>
      </c>
    </row>
    <row r="191" spans="11:18">
      <c r="K191">
        <v>0.88</v>
      </c>
      <c r="L191">
        <f t="shared" si="14"/>
        <v>7.5857757502918375</v>
      </c>
      <c r="M191" t="str">
        <f t="shared" si="15"/>
        <v>7.76247116628692i</v>
      </c>
      <c r="N191" t="str">
        <f t="shared" si="16"/>
        <v>-0.0337516482478003-0.0000884286416068011i</v>
      </c>
      <c r="O191">
        <f t="shared" si="17"/>
        <v>-29.434070463317319</v>
      </c>
      <c r="P191">
        <f t="shared" si="18"/>
        <v>-179.84988655006882</v>
      </c>
      <c r="Q191">
        <f t="shared" si="19"/>
        <v>-3.3751648247800303E-2</v>
      </c>
      <c r="R191">
        <f t="shared" si="20"/>
        <v>-8.8428641606801096E-5</v>
      </c>
    </row>
    <row r="192" spans="11:18">
      <c r="K192">
        <v>0.89</v>
      </c>
      <c r="L192">
        <f t="shared" si="14"/>
        <v>7.7624711662869199</v>
      </c>
      <c r="M192" t="str">
        <f t="shared" si="15"/>
        <v>7.94328234724282i</v>
      </c>
      <c r="N192" t="str">
        <f t="shared" si="16"/>
        <v>-0.0322081206874517-0.0000824012144372579i</v>
      </c>
      <c r="O192">
        <f t="shared" si="17"/>
        <v>-29.840663875806584</v>
      </c>
      <c r="P192">
        <f t="shared" si="18"/>
        <v>-179.85341487139064</v>
      </c>
      <c r="Q192">
        <f t="shared" si="19"/>
        <v>-3.22081206874517E-2</v>
      </c>
      <c r="R192">
        <f t="shared" si="20"/>
        <v>-8.2401214437257894E-5</v>
      </c>
    </row>
    <row r="193" spans="11:18">
      <c r="K193">
        <v>0.9</v>
      </c>
      <c r="L193">
        <f t="shared" si="14"/>
        <v>7.9432823472428176</v>
      </c>
      <c r="M193" t="str">
        <f t="shared" si="15"/>
        <v>8.12830516164099i</v>
      </c>
      <c r="N193" t="str">
        <f t="shared" si="16"/>
        <v>-0.0307362479625414-0.0000767899550021282i</v>
      </c>
      <c r="O193">
        <f t="shared" si="17"/>
        <v>-30.246955869016521</v>
      </c>
      <c r="P193">
        <f t="shared" si="18"/>
        <v>-179.85685529404969</v>
      </c>
      <c r="Q193">
        <f t="shared" si="19"/>
        <v>-3.0736247962541399E-2</v>
      </c>
      <c r="R193">
        <f t="shared" si="20"/>
        <v>-7.6789955002128199E-5</v>
      </c>
    </row>
    <row r="194" spans="11:18">
      <c r="K194">
        <v>0.91</v>
      </c>
      <c r="L194">
        <f t="shared" si="14"/>
        <v>8.1283051616409931</v>
      </c>
      <c r="M194" t="str">
        <f t="shared" si="15"/>
        <v>8.31763771102671i</v>
      </c>
      <c r="N194" t="str">
        <f t="shared" si="16"/>
        <v>-0.0293326085228968-0.0000715655407920295i</v>
      </c>
      <c r="O194">
        <f t="shared" si="17"/>
        <v>-30.65296042584157</v>
      </c>
      <c r="P194">
        <f t="shared" si="18"/>
        <v>-179.86021034212604</v>
      </c>
      <c r="Q194">
        <f t="shared" si="19"/>
        <v>-2.9332608522896798E-2</v>
      </c>
      <c r="R194">
        <f t="shared" si="20"/>
        <v>-7.1565540792029495E-5</v>
      </c>
    </row>
    <row r="195" spans="11:18">
      <c r="K195">
        <v>0.92</v>
      </c>
      <c r="L195">
        <f t="shared" si="14"/>
        <v>8.3176377110267108</v>
      </c>
      <c r="M195" t="str">
        <f t="shared" si="15"/>
        <v>8.51138038202377i</v>
      </c>
      <c r="N195" t="str">
        <f t="shared" si="16"/>
        <v>-0.0279939526766798-0.000066700780179821i</v>
      </c>
      <c r="O195">
        <f t="shared" si="17"/>
        <v>-31.058690862362546</v>
      </c>
      <c r="P195">
        <f t="shared" si="18"/>
        <v>-179.86348244542043</v>
      </c>
      <c r="Q195">
        <f t="shared" si="19"/>
        <v>-2.7993952676679802E-2</v>
      </c>
      <c r="R195">
        <f t="shared" si="20"/>
        <v>-6.6700780179820997E-5</v>
      </c>
    </row>
    <row r="196" spans="11:18">
      <c r="K196">
        <v>0.93</v>
      </c>
      <c r="L196">
        <f t="shared" ref="L196:L203" si="21">10^K196</f>
        <v>8.5113803820237681</v>
      </c>
      <c r="M196" t="str">
        <f t="shared" ref="M196:M203" si="22">COMPLEX(0,L197)</f>
        <v>8.7096358995608i</v>
      </c>
      <c r="N196" t="str">
        <f t="shared" ref="N196:N203" si="23">IMDIV($I$5,IMSUM(IMSUM(IMSUM(1,IMPRODUCT(M196,2*$I$3*$I$4)),IMPRODUCT(IMPOWER(M196,2),$I$3^2))))</f>
        <v>-0.0267171932084967-0.0000621704504293133i</v>
      </c>
      <c r="O196">
        <f t="shared" ref="O196:O203" si="24">20*LOG10(IMABS(N196))</f>
        <v>-31.464159861262107</v>
      </c>
      <c r="P196">
        <f t="shared" ref="P196:P203" si="25">IMARGUMENT(N196)*180/PI()</f>
        <v>-179.86667394427138</v>
      </c>
      <c r="Q196">
        <f t="shared" ref="Q196:Q203" si="26">IMREAL(N196)</f>
        <v>-2.6717193208496699E-2</v>
      </c>
      <c r="R196">
        <f t="shared" ref="R196:R203" si="27">IMAGINARY(N196)</f>
        <v>-6.2170450429313296E-5</v>
      </c>
    </row>
    <row r="197" spans="11:18">
      <c r="K197">
        <v>0.94</v>
      </c>
      <c r="L197">
        <f t="shared" si="21"/>
        <v>8.709635899560805</v>
      </c>
      <c r="M197" t="str">
        <f t="shared" si="22"/>
        <v>8.91250938133746i</v>
      </c>
      <c r="N197" t="str">
        <f t="shared" si="23"/>
        <v>-0.0254993965746996-0.0000579511487994201i</v>
      </c>
      <c r="O197">
        <f t="shared" si="24"/>
        <v>-31.869379503422763</v>
      </c>
      <c r="P197">
        <f t="shared" si="25"/>
        <v>-179.86978709406065</v>
      </c>
      <c r="Q197">
        <f t="shared" si="26"/>
        <v>-2.5499396574699601E-2</v>
      </c>
      <c r="R197">
        <f t="shared" si="27"/>
        <v>-5.79511487994201E-5</v>
      </c>
    </row>
    <row r="198" spans="11:18">
      <c r="K198">
        <v>0.95</v>
      </c>
      <c r="L198">
        <f t="shared" si="21"/>
        <v>8.9125093813374576</v>
      </c>
      <c r="M198" t="str">
        <f t="shared" si="22"/>
        <v>9.1201083935591i</v>
      </c>
      <c r="N198" t="str">
        <f t="shared" si="23"/>
        <v>-0.0243377746349228-0.0000540211556006376i</v>
      </c>
      <c r="O198">
        <f t="shared" si="24"/>
        <v>-32.274361297818331</v>
      </c>
      <c r="P198">
        <f t="shared" si="25"/>
        <v>-179.8728240694291</v>
      </c>
      <c r="Q198">
        <f t="shared" si="26"/>
        <v>-2.4337774634922801E-2</v>
      </c>
      <c r="R198">
        <f t="shared" si="27"/>
        <v>-5.4021155600637603E-5</v>
      </c>
    </row>
    <row r="199" spans="11:18">
      <c r="K199">
        <v>0.96</v>
      </c>
      <c r="L199">
        <f t="shared" si="21"/>
        <v>9.1201083935590983</v>
      </c>
      <c r="M199" t="str">
        <f t="shared" si="22"/>
        <v>9.33254300796991i</v>
      </c>
      <c r="N199" t="str">
        <f t="shared" si="23"/>
        <v>-0.0232296768822382-0.0000503603081695485i</v>
      </c>
      <c r="O199">
        <f t="shared" si="24"/>
        <v>-32.679116209803077</v>
      </c>
      <c r="P199">
        <f t="shared" si="25"/>
        <v>-179.87578696822607</v>
      </c>
      <c r="Q199">
        <f t="shared" si="26"/>
        <v>-2.32296768822382E-2</v>
      </c>
      <c r="R199">
        <f t="shared" si="27"/>
        <v>-5.0360308169548499E-5</v>
      </c>
    </row>
    <row r="200" spans="11:18">
      <c r="K200">
        <v>0.97</v>
      </c>
      <c r="L200">
        <f t="shared" si="21"/>
        <v>9.3325430079699103</v>
      </c>
      <c r="M200" t="str">
        <f t="shared" si="22"/>
        <v>9.54992586021436i</v>
      </c>
      <c r="N200" t="str">
        <f t="shared" si="23"/>
        <v>-0.0221725831373571-0.0000469498848245351i</v>
      </c>
      <c r="O200">
        <f t="shared" si="24"/>
        <v>-33.083654687893784</v>
      </c>
      <c r="P200">
        <f t="shared" si="25"/>
        <v>-179.87867781521038</v>
      </c>
      <c r="Q200">
        <f t="shared" si="26"/>
        <v>-2.2172583137357101E-2</v>
      </c>
      <c r="R200">
        <f t="shared" si="27"/>
        <v>-4.69498848245351E-5</v>
      </c>
    </row>
    <row r="201" spans="11:18">
      <c r="K201">
        <v>0.98</v>
      </c>
      <c r="L201">
        <f t="shared" si="21"/>
        <v>9.5499258602143584</v>
      </c>
      <c r="M201" t="str">
        <f t="shared" si="22"/>
        <v>9.77237220955811i</v>
      </c>
      <c r="N201" t="str">
        <f t="shared" si="23"/>
        <v>-0.0211640966750588-0.0000437724979533472i</v>
      </c>
      <c r="O201">
        <f t="shared" si="24"/>
        <v>-33.487986689135319</v>
      </c>
      <c r="P201">
        <f t="shared" si="25"/>
        <v>-179.88149856552266</v>
      </c>
      <c r="Q201">
        <f t="shared" si="26"/>
        <v>-2.1164096675058801E-2</v>
      </c>
      <c r="R201">
        <f t="shared" si="27"/>
        <v>-4.3772497953347203E-5</v>
      </c>
    </row>
    <row r="202" spans="11:18">
      <c r="K202">
        <v>0.99</v>
      </c>
      <c r="L202">
        <f t="shared" si="21"/>
        <v>9.7723722095581103</v>
      </c>
      <c r="M202" t="str">
        <f t="shared" si="22"/>
        <v>10i</v>
      </c>
      <c r="N202" t="str">
        <f t="shared" si="23"/>
        <v>-0.0202019377535445-0.0000408119954617086i</v>
      </c>
      <c r="O202">
        <f t="shared" si="24"/>
        <v>-33.892121703131977</v>
      </c>
      <c r="P202">
        <f t="shared" si="25"/>
        <v>-179.88425110794384</v>
      </c>
      <c r="Q202">
        <f t="shared" si="26"/>
        <v>-2.0201937753544501E-2</v>
      </c>
      <c r="R202">
        <f t="shared" si="27"/>
        <v>-4.0811995461708601E-5</v>
      </c>
    </row>
    <row r="203" spans="11:18">
      <c r="K203">
        <v>1</v>
      </c>
      <c r="L203">
        <f t="shared" si="21"/>
        <v>10</v>
      </c>
      <c r="M203" t="str">
        <f t="shared" si="22"/>
        <v>0</v>
      </c>
      <c r="N203" t="str">
        <f t="shared" si="23"/>
        <v>2</v>
      </c>
      <c r="O203">
        <f t="shared" si="24"/>
        <v>6.0205999132796242</v>
      </c>
      <c r="P203">
        <f t="shared" si="25"/>
        <v>0</v>
      </c>
      <c r="Q203">
        <f t="shared" si="26"/>
        <v>2</v>
      </c>
      <c r="R203">
        <f t="shared" si="27"/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07"/>
  <sheetViews>
    <sheetView topLeftCell="A103" workbookViewId="0">
      <selection activeCell="C29" sqref="C29"/>
    </sheetView>
  </sheetViews>
  <sheetFormatPr defaultRowHeight="15"/>
  <cols>
    <col min="2" max="2" width="12" bestFit="1" customWidth="1"/>
    <col min="4" max="4" width="6" bestFit="1" customWidth="1"/>
    <col min="5" max="5" width="6.5703125" bestFit="1" customWidth="1"/>
    <col min="6" max="6" width="12" bestFit="1" customWidth="1"/>
    <col min="7" max="7" width="9.28515625" bestFit="1" customWidth="1"/>
    <col min="8" max="8" width="10.7109375" bestFit="1" customWidth="1"/>
    <col min="9" max="9" width="22.28515625" bestFit="1" customWidth="1"/>
    <col min="10" max="10" width="43.5703125" bestFit="1" customWidth="1"/>
  </cols>
  <sheetData>
    <row r="1" spans="1:14">
      <c r="A1" s="2" t="s">
        <v>27</v>
      </c>
      <c r="B1" s="3">
        <v>1E-8</v>
      </c>
      <c r="D1" s="2" t="s">
        <v>3</v>
      </c>
      <c r="E1" s="2" t="s">
        <v>4</v>
      </c>
      <c r="F1" s="2" t="s">
        <v>28</v>
      </c>
      <c r="G1" s="2" t="s">
        <v>29</v>
      </c>
      <c r="H1" s="2" t="s">
        <v>30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24</v>
      </c>
      <c r="N1" s="2" t="s">
        <v>25</v>
      </c>
    </row>
    <row r="2" spans="1:14">
      <c r="A2" s="2" t="s">
        <v>26</v>
      </c>
      <c r="B2" s="3">
        <v>1000</v>
      </c>
      <c r="D2" s="1">
        <v>1000</v>
      </c>
      <c r="E2" s="1" t="str">
        <f>COMPLEX(0,D2)</f>
        <v>1000i</v>
      </c>
      <c r="F2" s="3">
        <f>1/(D2*$B$2*$B$1)</f>
        <v>100</v>
      </c>
      <c r="G2" s="3">
        <f>1-5*F2^2</f>
        <v>-49999</v>
      </c>
      <c r="H2" s="3" t="str">
        <f>COMPLEX(0,F2*(6-F2^2))</f>
        <v>-999400i</v>
      </c>
      <c r="I2" s="1" t="str">
        <f>IMSUM(G2,H2)</f>
        <v>-49999-999400i</v>
      </c>
      <c r="J2" s="1" t="str">
        <f>IMDIV(1,I2)</f>
        <v>-4.99340727225518E-08+9.98102207622519E-07i</v>
      </c>
      <c r="K2" s="1">
        <f>20*LOG10(IMABS(J2))</f>
        <v>-120.00564328935759</v>
      </c>
      <c r="L2" s="1">
        <f>IMARGUMENT(J2)*180/PI()</f>
        <v>92.864063652789397</v>
      </c>
      <c r="M2" s="1">
        <f>IMREAL(J2)</f>
        <v>-4.99340727225518E-8</v>
      </c>
      <c r="N2" s="1">
        <f>IMAGINARY(J2)</f>
        <v>9.9810220762251891E-7</v>
      </c>
    </row>
    <row r="3" spans="1:14">
      <c r="A3" s="2"/>
      <c r="B3" s="3"/>
      <c r="D3" s="1">
        <v>1500</v>
      </c>
      <c r="E3" s="1" t="str">
        <f t="shared" ref="E3:E66" si="0">COMPLEX(0,D3)</f>
        <v>1500i</v>
      </c>
      <c r="F3" s="3">
        <f t="shared" ref="F3:F66" si="1">1/(D3*$B$2*$B$1)</f>
        <v>66.666666666666657</v>
      </c>
      <c r="G3" s="3">
        <f t="shared" ref="G3:G66" si="2">1-5*F3^2</f>
        <v>-22221.222222222219</v>
      </c>
      <c r="H3" s="3" t="str">
        <f t="shared" ref="H3:H66" si="3">COMPLEX(0,F3*(6-F3^2))</f>
        <v>-295896.296296296i</v>
      </c>
      <c r="I3" s="1" t="str">
        <f t="shared" ref="I3:I66" si="4">IMSUM(G3,H3)</f>
        <v>-22221.2222222222-295896.296296296i</v>
      </c>
      <c r="J3" s="1" t="str">
        <f t="shared" ref="J3:J66" si="5">IMDIV(1,I3)</f>
        <v>-2.52375080074209E-07+3.36060954364425E-06i</v>
      </c>
      <c r="K3" s="1">
        <f t="shared" ref="K3:K66" si="6">20*LOG10(IMABS(J3))</f>
        <v>-109.44721472787455</v>
      </c>
      <c r="L3" s="1">
        <f t="shared" ref="L3:L66" si="7">IMARGUMENT(J3)*180/PI()</f>
        <v>94.294737283229452</v>
      </c>
      <c r="M3" s="1">
        <f t="shared" ref="M3:M66" si="8">IMREAL(J3)</f>
        <v>-2.5237508007420901E-7</v>
      </c>
      <c r="N3" s="1">
        <f t="shared" ref="N3:N66" si="9">IMAGINARY(J3)</f>
        <v>3.3606095436442499E-6</v>
      </c>
    </row>
    <row r="4" spans="1:14">
      <c r="A4" s="2"/>
      <c r="B4" s="3"/>
      <c r="D4" s="1">
        <v>2000</v>
      </c>
      <c r="E4" s="1" t="str">
        <f t="shared" si="0"/>
        <v>2000i</v>
      </c>
      <c r="F4" s="3">
        <f t="shared" si="1"/>
        <v>50</v>
      </c>
      <c r="G4" s="3">
        <f t="shared" si="2"/>
        <v>-12499</v>
      </c>
      <c r="H4" s="3" t="str">
        <f t="shared" si="3"/>
        <v>-124700i</v>
      </c>
      <c r="I4" s="1" t="str">
        <f t="shared" si="4"/>
        <v>-12499-124700i</v>
      </c>
      <c r="J4" s="1" t="str">
        <f t="shared" si="5"/>
        <v>-7.95794557743443E-07+7.93948166658191E-06i</v>
      </c>
      <c r="K4" s="1">
        <f t="shared" si="6"/>
        <v>-101.9607430327957</v>
      </c>
      <c r="L4" s="1">
        <f t="shared" si="7"/>
        <v>95.72378550666005</v>
      </c>
      <c r="M4" s="1">
        <f t="shared" si="8"/>
        <v>-7.9579455774344296E-7</v>
      </c>
      <c r="N4" s="1">
        <f t="shared" si="9"/>
        <v>7.9394816665819093E-6</v>
      </c>
    </row>
    <row r="5" spans="1:14">
      <c r="A5" s="2" t="s">
        <v>20</v>
      </c>
      <c r="B5" s="4">
        <f>1/(2*PI()*B2*B1*SQRT(6))</f>
        <v>6497.4733436139686</v>
      </c>
      <c r="D5" s="1">
        <v>2500</v>
      </c>
      <c r="E5" s="1" t="str">
        <f t="shared" si="0"/>
        <v>2500i</v>
      </c>
      <c r="F5" s="3">
        <f t="shared" si="1"/>
        <v>40</v>
      </c>
      <c r="G5" s="3">
        <f t="shared" si="2"/>
        <v>-7999</v>
      </c>
      <c r="H5" s="3" t="str">
        <f t="shared" si="3"/>
        <v>-63760i</v>
      </c>
      <c r="I5" s="1" t="str">
        <f t="shared" si="4"/>
        <v>-7999-63760i</v>
      </c>
      <c r="J5" s="1" t="str">
        <f t="shared" si="5"/>
        <v>-1.93712206820192E-06+0.0000154407929826922i</v>
      </c>
      <c r="K5" s="1">
        <f t="shared" si="6"/>
        <v>-96.158787080383348</v>
      </c>
      <c r="L5" s="1">
        <f t="shared" si="7"/>
        <v>97.150673864374312</v>
      </c>
      <c r="M5" s="1">
        <f t="shared" si="8"/>
        <v>-1.93712206820192E-6</v>
      </c>
      <c r="N5" s="1">
        <f t="shared" si="9"/>
        <v>1.54407929826922E-5</v>
      </c>
    </row>
    <row r="6" spans="1:14">
      <c r="A6" s="2" t="s">
        <v>22</v>
      </c>
      <c r="B6" s="4">
        <f>B5/1000</f>
        <v>6.4974733436139687</v>
      </c>
      <c r="D6" s="1">
        <v>3000</v>
      </c>
      <c r="E6" s="1" t="str">
        <f t="shared" si="0"/>
        <v>3000i</v>
      </c>
      <c r="F6" s="3">
        <f t="shared" si="1"/>
        <v>33.333333333333329</v>
      </c>
      <c r="G6" s="3">
        <f t="shared" si="2"/>
        <v>-5554.5555555555547</v>
      </c>
      <c r="H6" s="3" t="str">
        <f t="shared" si="3"/>
        <v>-36837.037037037i</v>
      </c>
      <c r="I6" s="1" t="str">
        <f t="shared" si="4"/>
        <v>-5554.55555555555-36837.037037037i</v>
      </c>
      <c r="J6" s="1" t="str">
        <f t="shared" si="5"/>
        <v>-4.00235910586094E-06+0.000026543086866898i</v>
      </c>
      <c r="K6" s="1">
        <f t="shared" si="6"/>
        <v>-91.42333262363168</v>
      </c>
      <c r="L6" s="1">
        <f t="shared" si="7"/>
        <v>98.574874119569174</v>
      </c>
      <c r="M6" s="1">
        <f t="shared" si="8"/>
        <v>-4.0023591058609397E-6</v>
      </c>
      <c r="N6" s="1">
        <f t="shared" si="9"/>
        <v>2.6543086866897999E-5</v>
      </c>
    </row>
    <row r="7" spans="1:14">
      <c r="A7" s="2" t="s">
        <v>21</v>
      </c>
      <c r="B7" s="4">
        <f>B5/1000000</f>
        <v>6.497473343613969E-3</v>
      </c>
      <c r="D7" s="1">
        <v>3500</v>
      </c>
      <c r="E7" s="1" t="str">
        <f t="shared" si="0"/>
        <v>3500i</v>
      </c>
      <c r="F7" s="3">
        <f t="shared" si="1"/>
        <v>28.571428571428569</v>
      </c>
      <c r="G7" s="3">
        <f t="shared" si="2"/>
        <v>-4080.6326530612241</v>
      </c>
      <c r="H7" s="3" t="str">
        <f t="shared" si="3"/>
        <v>-23152.1865889213i</v>
      </c>
      <c r="I7" s="1" t="str">
        <f t="shared" si="4"/>
        <v>-4080.63265306122-23152.1865889213i</v>
      </c>
      <c r="J7" s="1" t="str">
        <f t="shared" si="5"/>
        <v>-7.38341772033434E-06+0.0000418911181816111i</v>
      </c>
      <c r="K7" s="1">
        <f t="shared" si="6"/>
        <v>-87.424700609186544</v>
      </c>
      <c r="L7" s="1">
        <f t="shared" si="7"/>
        <v>99.995865723269773</v>
      </c>
      <c r="M7" s="1">
        <f t="shared" si="8"/>
        <v>-7.3834177203343402E-6</v>
      </c>
      <c r="N7" s="1">
        <f t="shared" si="9"/>
        <v>4.18911181816111E-5</v>
      </c>
    </row>
    <row r="8" spans="1:14">
      <c r="A8" s="2" t="s">
        <v>23</v>
      </c>
      <c r="B8" s="1">
        <f>2*PI()*B5</f>
        <v>40824.829046386309</v>
      </c>
      <c r="D8" s="1">
        <v>4000</v>
      </c>
      <c r="E8" s="1" t="str">
        <f t="shared" si="0"/>
        <v>4000i</v>
      </c>
      <c r="F8" s="3">
        <f t="shared" si="1"/>
        <v>25</v>
      </c>
      <c r="G8" s="3">
        <f t="shared" si="2"/>
        <v>-3124</v>
      </c>
      <c r="H8" s="3" t="str">
        <f t="shared" si="3"/>
        <v>-15475i</v>
      </c>
      <c r="I8" s="1" t="str">
        <f t="shared" si="4"/>
        <v>-3124-15475i</v>
      </c>
      <c r="J8" s="1" t="str">
        <f t="shared" si="5"/>
        <v>-0.0000125343550763964+0.0000620899951367585i</v>
      </c>
      <c r="K8" s="1">
        <f t="shared" si="6"/>
        <v>-83.966090318625845</v>
      </c>
      <c r="L8" s="1">
        <f t="shared" si="7"/>
        <v>101.41313722245543</v>
      </c>
      <c r="M8" s="1">
        <f t="shared" si="8"/>
        <v>-1.25343550763964E-5</v>
      </c>
      <c r="N8" s="1">
        <f t="shared" si="9"/>
        <v>6.2089995136758501E-5</v>
      </c>
    </row>
    <row r="9" spans="1:14">
      <c r="D9" s="1">
        <v>4500</v>
      </c>
      <c r="E9" s="1" t="str">
        <f t="shared" si="0"/>
        <v>4500i</v>
      </c>
      <c r="F9" s="3">
        <f t="shared" si="1"/>
        <v>22.222222222222221</v>
      </c>
      <c r="G9" s="3">
        <f t="shared" si="2"/>
        <v>-2468.1358024691358</v>
      </c>
      <c r="H9" s="3" t="str">
        <f t="shared" si="3"/>
        <v>-10840.6035665295i</v>
      </c>
      <c r="I9" s="1" t="str">
        <f t="shared" si="4"/>
        <v>-2468.13580246914-10840.6035665295i</v>
      </c>
      <c r="J9" s="1" t="str">
        <f t="shared" si="5"/>
        <v>-0.000019967059416437+0.000087699783499105i</v>
      </c>
      <c r="K9" s="1">
        <f t="shared" si="6"/>
        <v>-80.920549416166153</v>
      </c>
      <c r="L9" s="1">
        <f t="shared" si="7"/>
        <v>102.82618760067032</v>
      </c>
      <c r="M9" s="1">
        <f t="shared" si="8"/>
        <v>-1.9967059416437001E-5</v>
      </c>
      <c r="N9" s="1">
        <f t="shared" si="9"/>
        <v>8.7699783499105006E-5</v>
      </c>
    </row>
    <row r="10" spans="1:14">
      <c r="D10" s="1">
        <v>5000</v>
      </c>
      <c r="E10" s="1" t="str">
        <f t="shared" si="0"/>
        <v>5000i</v>
      </c>
      <c r="F10" s="3">
        <f t="shared" si="1"/>
        <v>20</v>
      </c>
      <c r="G10" s="3">
        <f t="shared" si="2"/>
        <v>-1999</v>
      </c>
      <c r="H10" s="3" t="str">
        <f t="shared" si="3"/>
        <v>-7880i</v>
      </c>
      <c r="I10" s="1" t="str">
        <f t="shared" si="4"/>
        <v>-1999-7880i</v>
      </c>
      <c r="J10" s="1" t="str">
        <f t="shared" si="5"/>
        <v>-0.0000302464498588834+0.00011923062775788i</v>
      </c>
      <c r="K10" s="1">
        <f t="shared" si="6"/>
        <v>-78.201383869371384</v>
      </c>
      <c r="L10" s="1">
        <f t="shared" si="7"/>
        <v>104.23452754234057</v>
      </c>
      <c r="M10" s="1">
        <f t="shared" si="8"/>
        <v>-3.0246449858883399E-5</v>
      </c>
      <c r="N10" s="1">
        <f t="shared" si="9"/>
        <v>1.1923062775788E-4</v>
      </c>
    </row>
    <row r="11" spans="1:14">
      <c r="D11" s="1">
        <v>5500</v>
      </c>
      <c r="E11" s="1" t="str">
        <f t="shared" si="0"/>
        <v>5500i</v>
      </c>
      <c r="F11" s="3">
        <f t="shared" si="1"/>
        <v>18.181818181818183</v>
      </c>
      <c r="G11" s="3">
        <f t="shared" si="2"/>
        <v>-1651.8925619834715</v>
      </c>
      <c r="H11" s="3" t="str">
        <f t="shared" si="3"/>
        <v>-5901.42749812171i</v>
      </c>
      <c r="I11" s="1" t="str">
        <f t="shared" si="4"/>
        <v>-1651.89256198347-5901.42749812171i</v>
      </c>
      <c r="J11" s="1" t="str">
        <f t="shared" si="5"/>
        <v>-0.0000439852580609355+0.00015713843466981i</v>
      </c>
      <c r="K11" s="1">
        <f t="shared" si="6"/>
        <v>-75.746746533582495</v>
      </c>
      <c r="L11" s="1">
        <f t="shared" si="7"/>
        <v>105.63768061305133</v>
      </c>
      <c r="M11" s="1">
        <f t="shared" si="8"/>
        <v>-4.3985258060935502E-5</v>
      </c>
      <c r="N11" s="1">
        <f t="shared" si="9"/>
        <v>1.5713843466980999E-4</v>
      </c>
    </row>
    <row r="12" spans="1:14">
      <c r="D12" s="1">
        <v>6000</v>
      </c>
      <c r="E12" s="1" t="str">
        <f t="shared" si="0"/>
        <v>6000i</v>
      </c>
      <c r="F12" s="3">
        <f t="shared" si="1"/>
        <v>16.666666666666664</v>
      </c>
      <c r="G12" s="3">
        <f t="shared" si="2"/>
        <v>-1387.8888888888887</v>
      </c>
      <c r="H12" s="3" t="str">
        <f t="shared" si="3"/>
        <v>-4529.62962962963i</v>
      </c>
      <c r="I12" s="1" t="str">
        <f t="shared" si="4"/>
        <v>-1387.88888888889-4529.62962962963i</v>
      </c>
      <c r="J12" s="1" t="str">
        <f t="shared" si="5"/>
        <v>-0.000061838463914849+0.00020182115487914i</v>
      </c>
      <c r="K12" s="1">
        <f t="shared" si="6"/>
        <v>-73.51096005873606</v>
      </c>
      <c r="L12" s="1">
        <f t="shared" si="7"/>
        <v>107.03518434915348</v>
      </c>
      <c r="M12" s="1">
        <f t="shared" si="8"/>
        <v>-6.1838463914849E-5</v>
      </c>
      <c r="N12" s="1">
        <f t="shared" si="9"/>
        <v>2.0182115487914001E-4</v>
      </c>
    </row>
    <row r="13" spans="1:14">
      <c r="D13" s="1">
        <v>6500</v>
      </c>
      <c r="E13" s="1" t="str">
        <f t="shared" si="0"/>
        <v>6500i</v>
      </c>
      <c r="F13" s="3">
        <f t="shared" si="1"/>
        <v>15.384615384615383</v>
      </c>
      <c r="G13" s="3">
        <f t="shared" si="2"/>
        <v>-1182.4319526627216</v>
      </c>
      <c r="H13" s="3" t="str">
        <f t="shared" si="3"/>
        <v>-3549.02139280837i</v>
      </c>
      <c r="I13" s="1" t="str">
        <f t="shared" si="4"/>
        <v>-1182.43195266272-3549.02139280837i</v>
      </c>
      <c r="J13" s="1" t="str">
        <f t="shared" si="5"/>
        <v>-0.0000844974600965527+0.000253615688281537i</v>
      </c>
      <c r="K13" s="1">
        <f t="shared" si="6"/>
        <v>-71.459325023597557</v>
      </c>
      <c r="L13" s="1">
        <f t="shared" si="7"/>
        <v>108.42659125123811</v>
      </c>
      <c r="M13" s="1">
        <f t="shared" si="8"/>
        <v>-8.4497460096552695E-5</v>
      </c>
      <c r="N13" s="1">
        <f t="shared" si="9"/>
        <v>2.5361568828153702E-4</v>
      </c>
    </row>
    <row r="14" spans="1:14">
      <c r="D14" s="1">
        <v>7000</v>
      </c>
      <c r="E14" s="1" t="str">
        <f t="shared" si="0"/>
        <v>7000i</v>
      </c>
      <c r="F14" s="3">
        <f t="shared" si="1"/>
        <v>14.285714285714285</v>
      </c>
      <c r="G14" s="3">
        <f t="shared" si="2"/>
        <v>-1019.408163265306</v>
      </c>
      <c r="H14" s="3" t="str">
        <f t="shared" si="3"/>
        <v>-2829.73760932945i</v>
      </c>
      <c r="I14" s="1" t="str">
        <f t="shared" si="4"/>
        <v>-1019.40816326531-2829.73760932945i</v>
      </c>
      <c r="J14" s="1" t="str">
        <f t="shared" si="5"/>
        <v>-0.000112684021449288+0.000312795428716367i</v>
      </c>
      <c r="K14" s="1">
        <f t="shared" si="6"/>
        <v>-69.564857694085447</v>
      </c>
      <c r="L14" s="1">
        <f t="shared" si="7"/>
        <v>109.81146967721671</v>
      </c>
      <c r="M14" s="1">
        <f t="shared" si="8"/>
        <v>-1.12684021449288E-4</v>
      </c>
      <c r="N14" s="1">
        <f t="shared" si="9"/>
        <v>3.1279542871636698E-4</v>
      </c>
    </row>
    <row r="15" spans="1:14">
      <c r="D15" s="1">
        <v>7500</v>
      </c>
      <c r="E15" s="1" t="str">
        <f t="shared" si="0"/>
        <v>7500i</v>
      </c>
      <c r="F15" s="3">
        <f t="shared" si="1"/>
        <v>13.333333333333334</v>
      </c>
      <c r="G15" s="3">
        <f t="shared" si="2"/>
        <v>-887.88888888888903</v>
      </c>
      <c r="H15" s="3" t="str">
        <f t="shared" si="3"/>
        <v>-2290.37037037037i</v>
      </c>
      <c r="I15" s="1" t="str">
        <f t="shared" si="4"/>
        <v>-887.888888888889-2290.37037037037i</v>
      </c>
      <c r="J15" s="1" t="str">
        <f t="shared" si="5"/>
        <v>-0.000147144154909437+0.00037956845366035i</v>
      </c>
      <c r="K15" s="1">
        <f t="shared" si="6"/>
        <v>-67.806156061744929</v>
      </c>
      <c r="L15" s="1">
        <f t="shared" si="7"/>
        <v>111.18940463195267</v>
      </c>
      <c r="M15" s="1">
        <f t="shared" si="8"/>
        <v>-1.4714415490943699E-4</v>
      </c>
      <c r="N15" s="1">
        <f t="shared" si="9"/>
        <v>3.7956845366035E-4</v>
      </c>
    </row>
    <row r="16" spans="1:14">
      <c r="D16" s="1">
        <v>8000</v>
      </c>
      <c r="E16" s="1" t="str">
        <f t="shared" si="0"/>
        <v>8000i</v>
      </c>
      <c r="F16" s="3">
        <f t="shared" si="1"/>
        <v>12.5</v>
      </c>
      <c r="G16" s="3">
        <f t="shared" si="2"/>
        <v>-780.25</v>
      </c>
      <c r="H16" s="3" t="str">
        <f t="shared" si="3"/>
        <v>-1878.125i</v>
      </c>
      <c r="I16" s="1" t="str">
        <f t="shared" si="4"/>
        <v>-780.25-1878.125i</v>
      </c>
      <c r="J16" s="1" t="str">
        <f t="shared" si="5"/>
        <v>-0.000188641904049594+0.000454076355069713i</v>
      </c>
      <c r="K16" s="1">
        <f t="shared" si="6"/>
        <v>-66.165956060300658</v>
      </c>
      <c r="L16" s="1">
        <f t="shared" si="7"/>
        <v>112.55999845158942</v>
      </c>
      <c r="M16" s="1">
        <f t="shared" si="8"/>
        <v>-1.88641904049594E-4</v>
      </c>
      <c r="N16" s="1">
        <f t="shared" si="9"/>
        <v>4.5407635506971298E-4</v>
      </c>
    </row>
    <row r="17" spans="4:14">
      <c r="D17" s="1">
        <v>8500</v>
      </c>
      <c r="E17" s="1" t="str">
        <f t="shared" si="0"/>
        <v>8500i</v>
      </c>
      <c r="F17" s="3">
        <f t="shared" si="1"/>
        <v>11.76470588235294</v>
      </c>
      <c r="G17" s="3">
        <f t="shared" si="2"/>
        <v>-691.04152249134938</v>
      </c>
      <c r="H17" s="3" t="str">
        <f t="shared" si="3"/>
        <v>-1557.74475880317i</v>
      </c>
      <c r="I17" s="1" t="str">
        <f t="shared" si="4"/>
        <v>-691.041522491349-1557.74475880317i</v>
      </c>
      <c r="J17" s="1" t="str">
        <f t="shared" si="5"/>
        <v>-0.000237953179439701+0.000536393698567347i</v>
      </c>
      <c r="K17" s="1">
        <f t="shared" si="6"/>
        <v>-64.63012631484051</v>
      </c>
      <c r="L17" s="1">
        <f t="shared" si="7"/>
        <v>113.92287138187812</v>
      </c>
      <c r="M17" s="1">
        <f t="shared" si="8"/>
        <v>-2.37953179439701E-4</v>
      </c>
      <c r="N17" s="1">
        <f t="shared" si="9"/>
        <v>5.3639369856734701E-4</v>
      </c>
    </row>
    <row r="18" spans="4:14">
      <c r="D18" s="1">
        <v>9000</v>
      </c>
      <c r="E18" s="1" t="str">
        <f t="shared" si="0"/>
        <v>9000i</v>
      </c>
      <c r="F18" s="3">
        <f t="shared" si="1"/>
        <v>11.111111111111111</v>
      </c>
      <c r="G18" s="3">
        <f t="shared" si="2"/>
        <v>-616.28395061728395</v>
      </c>
      <c r="H18" s="3" t="str">
        <f t="shared" si="3"/>
        <v>-1305.07544581619i</v>
      </c>
      <c r="I18" s="1" t="str">
        <f t="shared" si="4"/>
        <v>-616.283950617284-1305.07544581619i</v>
      </c>
      <c r="J18" s="1" t="str">
        <f t="shared" si="5"/>
        <v>-0.000295859682050855+0.000626528089957251i</v>
      </c>
      <c r="K18" s="1">
        <f t="shared" si="6"/>
        <v>-63.186950717039721</v>
      </c>
      <c r="L18" s="1">
        <f t="shared" si="7"/>
        <v>115.27766205092061</v>
      </c>
      <c r="M18" s="1">
        <f t="shared" si="8"/>
        <v>-2.9585968205085502E-4</v>
      </c>
      <c r="N18" s="1">
        <f t="shared" si="9"/>
        <v>6.2652808995725096E-4</v>
      </c>
    </row>
    <row r="19" spans="4:14">
      <c r="D19" s="1">
        <v>9500</v>
      </c>
      <c r="E19" s="1" t="str">
        <f t="shared" si="0"/>
        <v>9500i</v>
      </c>
      <c r="F19" s="3">
        <f t="shared" si="1"/>
        <v>10.526315789473685</v>
      </c>
      <c r="G19" s="3">
        <f t="shared" si="2"/>
        <v>-553.01662049861511</v>
      </c>
      <c r="H19" s="3" t="str">
        <f t="shared" si="3"/>
        <v>-1103.19288526024i</v>
      </c>
      <c r="I19" s="1" t="str">
        <f t="shared" si="4"/>
        <v>-553.016620498615-1103.19288526024i</v>
      </c>
      <c r="J19" s="1" t="str">
        <f t="shared" si="5"/>
        <v>-0.000363142982007781+0.00072442082070149i</v>
      </c>
      <c r="K19" s="1">
        <f t="shared" si="6"/>
        <v>-61.826605283610967</v>
      </c>
      <c r="L19" s="1">
        <f t="shared" si="7"/>
        <v>116.62402783778491</v>
      </c>
      <c r="M19" s="1">
        <f t="shared" si="8"/>
        <v>-3.6314298200778097E-4</v>
      </c>
      <c r="N19" s="1">
        <f t="shared" si="9"/>
        <v>7.2442082070148998E-4</v>
      </c>
    </row>
    <row r="20" spans="4:14">
      <c r="D20" s="1">
        <v>10000</v>
      </c>
      <c r="E20" s="1" t="str">
        <f t="shared" si="0"/>
        <v>10000i</v>
      </c>
      <c r="F20" s="3">
        <f t="shared" si="1"/>
        <v>10</v>
      </c>
      <c r="G20" s="3">
        <f t="shared" si="2"/>
        <v>-499</v>
      </c>
      <c r="H20" s="3" t="str">
        <f t="shared" si="3"/>
        <v>-940i</v>
      </c>
      <c r="I20" s="1" t="str">
        <f t="shared" si="4"/>
        <v>-499-940i</v>
      </c>
      <c r="J20" s="1" t="str">
        <f t="shared" si="5"/>
        <v>-0.000440578809307073+0.000829948057612522i</v>
      </c>
      <c r="K20" s="1">
        <f t="shared" si="6"/>
        <v>-60.540769407394691</v>
      </c>
      <c r="L20" s="1">
        <f t="shared" si="7"/>
        <v>117.96164513940812</v>
      </c>
      <c r="M20" s="1">
        <f t="shared" si="8"/>
        <v>-4.4057880930707303E-4</v>
      </c>
      <c r="N20" s="1">
        <f t="shared" si="9"/>
        <v>8.2994805761252202E-4</v>
      </c>
    </row>
    <row r="21" spans="4:14">
      <c r="D21" s="1">
        <v>10500</v>
      </c>
      <c r="E21" s="1" t="str">
        <f t="shared" si="0"/>
        <v>10500i</v>
      </c>
      <c r="F21" s="3">
        <f t="shared" si="1"/>
        <v>9.5238095238095237</v>
      </c>
      <c r="G21" s="3">
        <f t="shared" si="2"/>
        <v>-452.51473922902494</v>
      </c>
      <c r="H21" s="3" t="str">
        <f t="shared" si="3"/>
        <v>-806.694741388619i</v>
      </c>
      <c r="I21" s="1" t="str">
        <f t="shared" si="4"/>
        <v>-452.514739229025-806.694741388619i</v>
      </c>
      <c r="J21" s="1" t="str">
        <f t="shared" si="5"/>
        <v>-0.00052893160683813+0.000942922536661506i</v>
      </c>
      <c r="K21" s="1">
        <f t="shared" si="6"/>
        <v>-59.322332100373629</v>
      </c>
      <c r="L21" s="1">
        <f t="shared" si="7"/>
        <v>119.29020953907445</v>
      </c>
      <c r="M21" s="1">
        <f t="shared" si="8"/>
        <v>-5.2893160683813005E-4</v>
      </c>
      <c r="N21" s="1">
        <f t="shared" si="9"/>
        <v>9.4292253666150604E-4</v>
      </c>
    </row>
    <row r="22" spans="4:14">
      <c r="D22" s="1">
        <v>11000</v>
      </c>
      <c r="E22" s="1" t="str">
        <f t="shared" si="0"/>
        <v>11000i</v>
      </c>
      <c r="F22" s="3">
        <f t="shared" si="1"/>
        <v>9.0909090909090917</v>
      </c>
      <c r="G22" s="3">
        <f t="shared" si="2"/>
        <v>-412.22314049586788</v>
      </c>
      <c r="H22" s="3" t="str">
        <f t="shared" si="3"/>
        <v>-696.769346356123i</v>
      </c>
      <c r="I22" s="1" t="str">
        <f t="shared" si="4"/>
        <v>-412.223140495868-696.769346356123i</v>
      </c>
      <c r="J22" s="1" t="str">
        <f t="shared" si="5"/>
        <v>-0.000628949389350494+0.00106309571651332i</v>
      </c>
      <c r="K22" s="1">
        <f t="shared" si="6"/>
        <v>-58.16516667815668</v>
      </c>
      <c r="L22" s="1">
        <f t="shared" si="7"/>
        <v>120.60943588051576</v>
      </c>
      <c r="M22" s="1">
        <f t="shared" si="8"/>
        <v>-6.2894938935049397E-4</v>
      </c>
      <c r="N22" s="1">
        <f t="shared" si="9"/>
        <v>1.06309571651332E-3</v>
      </c>
    </row>
    <row r="23" spans="4:14">
      <c r="D23" s="1">
        <v>11500</v>
      </c>
      <c r="E23" s="1" t="str">
        <f t="shared" si="0"/>
        <v>11500i</v>
      </c>
      <c r="F23" s="3">
        <f t="shared" si="1"/>
        <v>8.695652173913043</v>
      </c>
      <c r="G23" s="3">
        <f t="shared" si="2"/>
        <v>-377.07183364839318</v>
      </c>
      <c r="H23" s="3" t="str">
        <f t="shared" si="3"/>
        <v>-605.34231938851i</v>
      </c>
      <c r="I23" s="1" t="str">
        <f t="shared" si="4"/>
        <v>-377.071833648393-605.34231938851i</v>
      </c>
      <c r="J23" s="1" t="str">
        <f t="shared" si="5"/>
        <v>-0.000741358945079377+0.00119016034417526i</v>
      </c>
      <c r="K23" s="1">
        <f t="shared" si="6"/>
        <v>-57.06395560840641</v>
      </c>
      <c r="L23" s="1">
        <f t="shared" si="7"/>
        <v>121.91905825235024</v>
      </c>
      <c r="M23" s="1">
        <f t="shared" si="8"/>
        <v>-7.4135894507937697E-4</v>
      </c>
      <c r="N23" s="1">
        <f t="shared" si="9"/>
        <v>1.1901603441752599E-3</v>
      </c>
    </row>
    <row r="24" spans="4:14">
      <c r="D24" s="1">
        <v>12000</v>
      </c>
      <c r="E24" s="1" t="str">
        <f t="shared" si="0"/>
        <v>12000i</v>
      </c>
      <c r="F24" s="3">
        <f t="shared" si="1"/>
        <v>8.3333333333333321</v>
      </c>
      <c r="G24" s="3">
        <f t="shared" si="2"/>
        <v>-346.22222222222217</v>
      </c>
      <c r="H24" s="3" t="str">
        <f t="shared" si="3"/>
        <v>-528.703703703703i</v>
      </c>
      <c r="I24" s="1" t="str">
        <f t="shared" si="4"/>
        <v>-346.222222222222-528.703703703703i</v>
      </c>
      <c r="J24" s="1" t="str">
        <f t="shared" si="5"/>
        <v>-0.000866861409733592+0.00132375338296395i</v>
      </c>
      <c r="K24" s="1">
        <f t="shared" si="6"/>
        <v>-56.014052697655863</v>
      </c>
      <c r="L24" s="1">
        <f t="shared" si="7"/>
        <v>123.21882988812445</v>
      </c>
      <c r="M24" s="1">
        <f t="shared" si="8"/>
        <v>-8.6686140973359202E-4</v>
      </c>
      <c r="N24" s="1">
        <f t="shared" si="9"/>
        <v>1.32375338296395E-3</v>
      </c>
    </row>
    <row r="25" spans="4:14">
      <c r="D25" s="1">
        <v>12500</v>
      </c>
      <c r="E25" s="1" t="str">
        <f t="shared" si="0"/>
        <v>12500i</v>
      </c>
      <c r="F25" s="3">
        <f t="shared" si="1"/>
        <v>8</v>
      </c>
      <c r="G25" s="3">
        <f t="shared" si="2"/>
        <v>-319</v>
      </c>
      <c r="H25" s="3" t="str">
        <f t="shared" si="3"/>
        <v>-464i</v>
      </c>
      <c r="I25" s="1" t="str">
        <f t="shared" si="4"/>
        <v>-319-464i</v>
      </c>
      <c r="J25" s="1" t="str">
        <f t="shared" si="5"/>
        <v>-0.00100612823561694+0.00146345925180646i</v>
      </c>
      <c r="K25" s="1">
        <f t="shared" si="6"/>
        <v>-55.011373460037035</v>
      </c>
      <c r="L25" s="1">
        <f t="shared" si="7"/>
        <v>124.50852298766836</v>
      </c>
      <c r="M25" s="1">
        <f t="shared" si="8"/>
        <v>-1.00612823561694E-3</v>
      </c>
      <c r="N25" s="1">
        <f t="shared" si="9"/>
        <v>1.4634592518064601E-3</v>
      </c>
    </row>
    <row r="26" spans="4:14">
      <c r="D26" s="1">
        <v>13000</v>
      </c>
      <c r="E26" s="1" t="str">
        <f t="shared" si="0"/>
        <v>13000i</v>
      </c>
      <c r="F26" s="3">
        <f t="shared" si="1"/>
        <v>7.6923076923076916</v>
      </c>
      <c r="G26" s="3">
        <f t="shared" si="2"/>
        <v>-294.85798816568041</v>
      </c>
      <c r="H26" s="3" t="str">
        <f t="shared" si="3"/>
        <v>-409.012289485662i</v>
      </c>
      <c r="I26" s="1" t="str">
        <f t="shared" si="4"/>
        <v>-294.85798816568-409.012289485662i</v>
      </c>
      <c r="J26" s="1" t="str">
        <f t="shared" si="5"/>
        <v>-0.00115979757192848+0.00160881332462945i</v>
      </c>
      <c r="K26" s="1">
        <f t="shared" si="6"/>
        <v>-54.052307027879138</v>
      </c>
      <c r="L26" s="1">
        <f t="shared" si="7"/>
        <v>125.78792846581349</v>
      </c>
      <c r="M26" s="1">
        <f t="shared" si="8"/>
        <v>-1.15979757192848E-3</v>
      </c>
      <c r="N26" s="1">
        <f t="shared" si="9"/>
        <v>1.60881332462945E-3</v>
      </c>
    </row>
    <row r="27" spans="4:14">
      <c r="D27" s="1">
        <v>13500</v>
      </c>
      <c r="E27" s="1" t="str">
        <f t="shared" si="0"/>
        <v>13500i</v>
      </c>
      <c r="F27" s="3">
        <f t="shared" si="1"/>
        <v>7.4074074074074066</v>
      </c>
      <c r="G27" s="3">
        <f t="shared" si="2"/>
        <v>-273.34842249657061</v>
      </c>
      <c r="H27" s="3" t="str">
        <f t="shared" si="3"/>
        <v>-361.997662957882i</v>
      </c>
      <c r="I27" s="1" t="str">
        <f t="shared" si="4"/>
        <v>-273.348422496571-361.997662957882i</v>
      </c>
      <c r="J27" s="1" t="str">
        <f t="shared" si="5"/>
        <v>-0.00132847106588285+0.00175930563917116i</v>
      </c>
      <c r="K27" s="1">
        <f t="shared" si="6"/>
        <v>-53.133644719961495</v>
      </c>
      <c r="L27" s="1">
        <f t="shared" si="7"/>
        <v>127.05685563475681</v>
      </c>
      <c r="M27" s="1">
        <f t="shared" si="8"/>
        <v>-1.3284710658828501E-3</v>
      </c>
      <c r="N27" s="1">
        <f t="shared" si="9"/>
        <v>1.7593056391711601E-3</v>
      </c>
    </row>
    <row r="28" spans="4:14">
      <c r="D28" s="1">
        <v>14000</v>
      </c>
      <c r="E28" s="1" t="str">
        <f t="shared" si="0"/>
        <v>14000i</v>
      </c>
      <c r="F28" s="3">
        <f t="shared" si="1"/>
        <v>7.1428571428571423</v>
      </c>
      <c r="G28" s="3">
        <f t="shared" si="2"/>
        <v>-254.10204081632651</v>
      </c>
      <c r="H28" s="3" t="str">
        <f t="shared" si="3"/>
        <v>-321.574344023324i</v>
      </c>
      <c r="I28" s="1" t="str">
        <f t="shared" si="4"/>
        <v>-254.102040816327-321.574344023324i</v>
      </c>
      <c r="J28" s="1" t="str">
        <f t="shared" si="5"/>
        <v>-0.00151271108830383+0.00191438476588125i</v>
      </c>
      <c r="K28" s="1">
        <f t="shared" si="6"/>
        <v>-52.252521627678206</v>
      </c>
      <c r="L28" s="1">
        <f t="shared" si="7"/>
        <v>128.3151318264965</v>
      </c>
      <c r="M28" s="1">
        <f t="shared" si="8"/>
        <v>-1.5127110883038301E-3</v>
      </c>
      <c r="N28" s="1">
        <f t="shared" si="9"/>
        <v>1.91438476588125E-3</v>
      </c>
    </row>
    <row r="29" spans="4:14">
      <c r="D29" s="1">
        <v>14500</v>
      </c>
      <c r="E29" s="1" t="str">
        <f t="shared" si="0"/>
        <v>14500i</v>
      </c>
      <c r="F29" s="3">
        <f t="shared" si="1"/>
        <v>6.8965517241379315</v>
      </c>
      <c r="G29" s="3">
        <f t="shared" si="2"/>
        <v>-236.81212841854938</v>
      </c>
      <c r="H29" s="3" t="str">
        <f t="shared" si="3"/>
        <v>-286.637418508344i</v>
      </c>
      <c r="I29" s="1" t="str">
        <f t="shared" si="4"/>
        <v>-236.812128418549-286.637418508344i</v>
      </c>
      <c r="J29" s="1" t="str">
        <f t="shared" si="5"/>
        <v>-0.00171303838184576+0.00207346178955047i</v>
      </c>
      <c r="K29" s="1">
        <f t="shared" si="6"/>
        <v>-51.40636847417079</v>
      </c>
      <c r="L29" s="1">
        <f t="shared" si="7"/>
        <v>129.56260196181017</v>
      </c>
      <c r="M29" s="1">
        <f t="shared" si="8"/>
        <v>-1.7130383818457599E-3</v>
      </c>
      <c r="N29" s="1">
        <f t="shared" si="9"/>
        <v>2.0734617895504701E-3</v>
      </c>
    </row>
    <row r="30" spans="4:14">
      <c r="D30" s="1">
        <v>15000</v>
      </c>
      <c r="E30" s="1" t="str">
        <f t="shared" si="0"/>
        <v>15000i</v>
      </c>
      <c r="F30" s="3">
        <f t="shared" si="1"/>
        <v>6.666666666666667</v>
      </c>
      <c r="G30" s="3">
        <f t="shared" si="2"/>
        <v>-221.22222222222226</v>
      </c>
      <c r="H30" s="3" t="str">
        <f t="shared" si="3"/>
        <v>-256.296296296296i</v>
      </c>
      <c r="I30" s="1" t="str">
        <f t="shared" si="4"/>
        <v>-221.222222222222-256.296296296296i</v>
      </c>
      <c r="J30" s="1" t="str">
        <f t="shared" si="5"/>
        <v>-0.00192993012504355+0.00223591435883163i</v>
      </c>
      <c r="K30" s="1">
        <f t="shared" si="6"/>
        <v>-50.592871653406029</v>
      </c>
      <c r="L30" s="1">
        <f t="shared" si="7"/>
        <v>130.79912807221817</v>
      </c>
      <c r="M30" s="1">
        <f t="shared" si="8"/>
        <v>-1.92993012504355E-3</v>
      </c>
      <c r="N30" s="1">
        <f t="shared" si="9"/>
        <v>2.2359143588316301E-3</v>
      </c>
    </row>
    <row r="31" spans="4:14">
      <c r="D31" s="1">
        <v>15500</v>
      </c>
      <c r="E31" s="1" t="str">
        <f t="shared" si="0"/>
        <v>15500i</v>
      </c>
      <c r="F31" s="3">
        <f t="shared" si="1"/>
        <v>6.4516129032258069</v>
      </c>
      <c r="G31" s="3">
        <f t="shared" si="2"/>
        <v>-207.11654526534863</v>
      </c>
      <c r="H31" s="3" t="str">
        <f t="shared" si="3"/>
        <v>-229.827800342385i</v>
      </c>
      <c r="I31" s="1" t="str">
        <f t="shared" si="4"/>
        <v>-207.116545265349-229.827800342385i</v>
      </c>
      <c r="J31" s="1" t="str">
        <f t="shared" si="5"/>
        <v>-0.00216381840101701+0.00240109076176889i</v>
      </c>
      <c r="K31" s="1">
        <f t="shared" si="6"/>
        <v>-49.809939836965391</v>
      </c>
      <c r="L31" s="1">
        <f t="shared" si="7"/>
        <v>132.02458878126157</v>
      </c>
      <c r="M31" s="1">
        <f t="shared" si="8"/>
        <v>-2.16381840101701E-3</v>
      </c>
      <c r="N31" s="1">
        <f t="shared" si="9"/>
        <v>2.40109076176889E-3</v>
      </c>
    </row>
    <row r="32" spans="4:14">
      <c r="D32" s="1">
        <v>16000</v>
      </c>
      <c r="E32" s="1" t="str">
        <f t="shared" si="0"/>
        <v>16000i</v>
      </c>
      <c r="F32" s="3">
        <f t="shared" si="1"/>
        <v>6.25</v>
      </c>
      <c r="G32" s="3">
        <f t="shared" si="2"/>
        <v>-194.3125</v>
      </c>
      <c r="H32" s="3" t="str">
        <f t="shared" si="3"/>
        <v>-206.640625i</v>
      </c>
      <c r="I32" s="1" t="str">
        <f t="shared" si="4"/>
        <v>-194.3125-206.640625i</v>
      </c>
      <c r="J32" s="1" t="str">
        <f t="shared" si="5"/>
        <v>-0.00241508905587792+0.00256831398874119i</v>
      </c>
      <c r="K32" s="1">
        <f t="shared" si="6"/>
        <v>-49.055675894909328</v>
      </c>
      <c r="L32" s="1">
        <f t="shared" si="7"/>
        <v>133.23887875126692</v>
      </c>
      <c r="M32" s="1">
        <f t="shared" si="8"/>
        <v>-2.41508905587792E-3</v>
      </c>
      <c r="N32" s="1">
        <f t="shared" si="9"/>
        <v>2.5683139887411901E-3</v>
      </c>
    </row>
    <row r="33" spans="4:14">
      <c r="D33" s="1">
        <v>16500</v>
      </c>
      <c r="E33" s="1" t="str">
        <f t="shared" si="0"/>
        <v>16500i</v>
      </c>
      <c r="F33" s="3">
        <f t="shared" si="1"/>
        <v>6.0606060606060606</v>
      </c>
      <c r="G33" s="3">
        <f t="shared" si="2"/>
        <v>-182.65472910927454</v>
      </c>
      <c r="H33" s="3" t="str">
        <f t="shared" si="3"/>
        <v>-186.24815649609i</v>
      </c>
      <c r="I33" s="1" t="str">
        <f t="shared" si="4"/>
        <v>-182.654729109275-186.24815649609i</v>
      </c>
      <c r="J33" s="1" t="str">
        <f t="shared" si="5"/>
        <v>-0.00268408092871+0.00273688574775131i</v>
      </c>
      <c r="K33" s="1">
        <f t="shared" si="6"/>
        <v>-48.328353147348516</v>
      </c>
      <c r="L33" s="1">
        <f t="shared" si="7"/>
        <v>134.44190810152784</v>
      </c>
      <c r="M33" s="1">
        <f t="shared" si="8"/>
        <v>-2.6840809287100001E-3</v>
      </c>
      <c r="N33" s="1">
        <f t="shared" si="9"/>
        <v>2.7368857477513102E-3</v>
      </c>
    </row>
    <row r="34" spans="4:14">
      <c r="D34" s="1">
        <v>17000</v>
      </c>
      <c r="E34" s="1" t="str">
        <f t="shared" si="0"/>
        <v>17000i</v>
      </c>
      <c r="F34" s="3">
        <f t="shared" si="1"/>
        <v>5.8823529411764701</v>
      </c>
      <c r="G34" s="3">
        <f t="shared" si="2"/>
        <v>-172.01038062283735</v>
      </c>
      <c r="H34" s="3" t="str">
        <f t="shared" si="3"/>
        <v>-168.247506615103i</v>
      </c>
      <c r="I34" s="1" t="str">
        <f t="shared" si="4"/>
        <v>-172.010380622837-168.247506615103i</v>
      </c>
      <c r="J34" s="1" t="str">
        <f t="shared" si="5"/>
        <v>-0.00297108543240273+0.00290609040066183i</v>
      </c>
      <c r="K34" s="1">
        <f t="shared" si="6"/>
        <v>-47.626395169046319</v>
      </c>
      <c r="L34" s="1">
        <f t="shared" si="7"/>
        <v>135.63360180357796</v>
      </c>
      <c r="M34" s="1">
        <f t="shared" si="8"/>
        <v>-2.97108543240273E-3</v>
      </c>
      <c r="N34" s="1">
        <f t="shared" si="9"/>
        <v>2.9060904006618302E-3</v>
      </c>
    </row>
    <row r="35" spans="4:14">
      <c r="D35" s="1">
        <v>17500</v>
      </c>
      <c r="E35" s="1" t="str">
        <f t="shared" si="0"/>
        <v>17500i</v>
      </c>
      <c r="F35" s="3">
        <f t="shared" si="1"/>
        <v>5.7142857142857135</v>
      </c>
      <c r="G35" s="3">
        <f t="shared" si="2"/>
        <v>-162.26530612244895</v>
      </c>
      <c r="H35" s="3" t="str">
        <f t="shared" si="3"/>
        <v>-152.303206997084i</v>
      </c>
      <c r="I35" s="1" t="str">
        <f t="shared" si="4"/>
        <v>-162.265306122449-152.303206997084i</v>
      </c>
      <c r="J35" s="1" t="str">
        <f t="shared" si="5"/>
        <v>-0.00327634646259581+0.00307519879271259i</v>
      </c>
      <c r="K35" s="1">
        <f t="shared" si="6"/>
        <v>-46.948358527347416</v>
      </c>
      <c r="L35" s="1">
        <f t="shared" si="7"/>
        <v>136.81389905891416</v>
      </c>
      <c r="M35" s="1">
        <f t="shared" si="8"/>
        <v>-3.27634646259581E-3</v>
      </c>
      <c r="N35" s="1">
        <f t="shared" si="9"/>
        <v>3.0751987927125899E-3</v>
      </c>
    </row>
    <row r="36" spans="4:14">
      <c r="D36" s="1">
        <v>18000</v>
      </c>
      <c r="E36" s="1" t="str">
        <f t="shared" si="0"/>
        <v>18000i</v>
      </c>
      <c r="F36" s="3">
        <f t="shared" si="1"/>
        <v>5.5555555555555554</v>
      </c>
      <c r="G36" s="3">
        <f t="shared" si="2"/>
        <v>-153.32098765432099</v>
      </c>
      <c r="H36" s="3" t="str">
        <f t="shared" si="3"/>
        <v>-138.134430727023i</v>
      </c>
      <c r="I36" s="1" t="str">
        <f t="shared" si="4"/>
        <v>-153.320987654321-138.134430727023i</v>
      </c>
      <c r="J36" s="1" t="str">
        <f t="shared" si="5"/>
        <v>-0.00360006061050074+0.00324347195137758i</v>
      </c>
      <c r="K36" s="1">
        <f t="shared" si="6"/>
        <v>-46.292917956082476</v>
      </c>
      <c r="L36" s="1">
        <f t="shared" si="7"/>
        <v>137.98275266419</v>
      </c>
      <c r="M36" s="1">
        <f t="shared" si="8"/>
        <v>-3.6000606105007398E-3</v>
      </c>
      <c r="N36" s="1">
        <f t="shared" si="9"/>
        <v>3.24347195137758E-3</v>
      </c>
    </row>
    <row r="37" spans="4:14">
      <c r="D37" s="1">
        <v>18500</v>
      </c>
      <c r="E37" s="1" t="str">
        <f t="shared" si="0"/>
        <v>18500i</v>
      </c>
      <c r="F37" s="3">
        <f t="shared" si="1"/>
        <v>5.4054054054054053</v>
      </c>
      <c r="G37" s="3">
        <f t="shared" si="2"/>
        <v>-145.09203798392986</v>
      </c>
      <c r="H37" s="3" t="str">
        <f t="shared" si="3"/>
        <v>-125.504905928573i</v>
      </c>
      <c r="I37" s="1" t="str">
        <f t="shared" si="4"/>
        <v>-145.09203798393-125.504905928573i</v>
      </c>
      <c r="J37" s="1" t="str">
        <f t="shared" si="5"/>
        <v>-0.00394237765437175+0.00341016463426916i</v>
      </c>
      <c r="K37" s="1">
        <f t="shared" si="6"/>
        <v>-45.658853563624348</v>
      </c>
      <c r="L37" s="1">
        <f t="shared" si="7"/>
        <v>139.14012836855409</v>
      </c>
      <c r="M37" s="1">
        <f t="shared" si="8"/>
        <v>-3.9423776543717499E-3</v>
      </c>
      <c r="N37" s="1">
        <f t="shared" si="9"/>
        <v>3.41016463426916E-3</v>
      </c>
    </row>
    <row r="38" spans="4:14">
      <c r="D38" s="1">
        <v>19000</v>
      </c>
      <c r="E38" s="1" t="str">
        <f t="shared" si="0"/>
        <v>19000i</v>
      </c>
      <c r="F38" s="3">
        <f t="shared" si="1"/>
        <v>5.2631578947368425</v>
      </c>
      <c r="G38" s="3">
        <f t="shared" si="2"/>
        <v>-137.50415512465378</v>
      </c>
      <c r="H38" s="3" t="str">
        <f t="shared" si="3"/>
        <v>-114.214900131215i</v>
      </c>
      <c r="I38" s="1" t="str">
        <f t="shared" si="4"/>
        <v>-137.504155124654-114.214900131215i</v>
      </c>
      <c r="J38" s="1" t="str">
        <f t="shared" si="5"/>
        <v>-0.00430340130385305+0.00357452870932182i</v>
      </c>
      <c r="K38" s="1">
        <f t="shared" si="6"/>
        <v>-45.045039748410069</v>
      </c>
      <c r="L38" s="1">
        <f t="shared" si="7"/>
        <v>140.2860042274242</v>
      </c>
      <c r="M38" s="1">
        <f t="shared" si="8"/>
        <v>-4.3034013038530496E-3</v>
      </c>
      <c r="N38" s="1">
        <f t="shared" si="9"/>
        <v>3.57452870932182E-3</v>
      </c>
    </row>
    <row r="39" spans="4:14">
      <c r="D39" s="1">
        <v>19500</v>
      </c>
      <c r="E39" s="1" t="str">
        <f t="shared" si="0"/>
        <v>19500i</v>
      </c>
      <c r="F39" s="3">
        <f t="shared" si="1"/>
        <v>5.1282051282051277</v>
      </c>
      <c r="G39" s="3">
        <f t="shared" si="2"/>
        <v>-130.49243918474684</v>
      </c>
      <c r="H39" s="3" t="str">
        <f t="shared" si="3"/>
        <v>-104.094809420253i</v>
      </c>
      <c r="I39" s="1" t="str">
        <f t="shared" si="4"/>
        <v>-130.492439184747-104.094809420253i</v>
      </c>
      <c r="J39" s="1" t="str">
        <f t="shared" si="5"/>
        <v>-0.00468319017128995+0.00373581635384291i</v>
      </c>
      <c r="K39" s="1">
        <f t="shared" si="6"/>
        <v>-44.450435554759792</v>
      </c>
      <c r="L39" s="1">
        <f t="shared" si="7"/>
        <v>141.42036995662014</v>
      </c>
      <c r="M39" s="1">
        <f t="shared" si="8"/>
        <v>-4.6831901712899504E-3</v>
      </c>
      <c r="N39" s="1">
        <f t="shared" si="9"/>
        <v>3.7358163538429101E-3</v>
      </c>
    </row>
    <row r="40" spans="4:14">
      <c r="D40" s="1">
        <v>20000</v>
      </c>
      <c r="E40" s="1" t="str">
        <f t="shared" si="0"/>
        <v>20000i</v>
      </c>
      <c r="F40" s="3">
        <f t="shared" si="1"/>
        <v>5</v>
      </c>
      <c r="G40" s="3">
        <f t="shared" si="2"/>
        <v>-124</v>
      </c>
      <c r="H40" s="3" t="str">
        <f t="shared" si="3"/>
        <v>-95i</v>
      </c>
      <c r="I40" s="1" t="str">
        <f t="shared" si="4"/>
        <v>-124-95i</v>
      </c>
      <c r="J40" s="1" t="str">
        <f t="shared" si="5"/>
        <v>-0.00508175894430556+0.00389328306216958i</v>
      </c>
      <c r="K40" s="1">
        <f t="shared" si="6"/>
        <v>-43.874076249281835</v>
      </c>
      <c r="L40" s="1">
        <f t="shared" si="7"/>
        <v>142.54322629039893</v>
      </c>
      <c r="M40" s="1">
        <f t="shared" si="8"/>
        <v>-5.0817589443055604E-3</v>
      </c>
      <c r="N40" s="1">
        <f t="shared" si="9"/>
        <v>3.8932830621695798E-3</v>
      </c>
    </row>
    <row r="41" spans="4:14">
      <c r="D41" s="1">
        <v>20500</v>
      </c>
      <c r="E41" s="1" t="str">
        <f t="shared" si="0"/>
        <v>20500i</v>
      </c>
      <c r="F41" s="3">
        <f t="shared" si="1"/>
        <v>4.8780487804878048</v>
      </c>
      <c r="G41" s="3">
        <f t="shared" si="2"/>
        <v>-117.9767995240928</v>
      </c>
      <c r="H41" s="3" t="str">
        <f t="shared" si="3"/>
        <v>-86.8066336820418i</v>
      </c>
      <c r="I41" s="1" t="str">
        <f t="shared" si="4"/>
        <v>-117.976799524093-86.8066336820418i</v>
      </c>
      <c r="J41" s="1" t="str">
        <f t="shared" si="5"/>
        <v>-0.00549907973446624+0.00404619045459583i</v>
      </c>
      <c r="K41" s="1">
        <f t="shared" si="6"/>
        <v>-43.31506593622909</v>
      </c>
      <c r="L41" s="1">
        <f t="shared" si="7"/>
        <v>143.65458434656398</v>
      </c>
      <c r="M41" s="1">
        <f t="shared" si="8"/>
        <v>-5.49907973446624E-3</v>
      </c>
      <c r="N41" s="1">
        <f t="shared" si="9"/>
        <v>4.0461904545958296E-3</v>
      </c>
    </row>
    <row r="42" spans="4:14">
      <c r="D42" s="1">
        <v>21000</v>
      </c>
      <c r="E42" s="1" t="str">
        <f t="shared" si="0"/>
        <v>21000i</v>
      </c>
      <c r="F42" s="3">
        <f t="shared" si="1"/>
        <v>4.7619047619047619</v>
      </c>
      <c r="G42" s="3">
        <f t="shared" si="2"/>
        <v>-112.37868480725623</v>
      </c>
      <c r="H42" s="3" t="str">
        <f t="shared" si="3"/>
        <v>-79.4082712450059i</v>
      </c>
      <c r="I42" s="1" t="str">
        <f t="shared" si="4"/>
        <v>-112.378684807256-79.4082712450059i</v>
      </c>
      <c r="J42" s="1" t="str">
        <f t="shared" si="5"/>
        <v>-0.00593508357763652+0.00419380888291292i</v>
      </c>
      <c r="K42" s="1">
        <f t="shared" si="6"/>
        <v>-42.772571060905349</v>
      </c>
      <c r="L42" s="1">
        <f t="shared" si="7"/>
        <v>144.75446500145063</v>
      </c>
      <c r="M42" s="1">
        <f t="shared" si="8"/>
        <v>-5.9350835776365201E-3</v>
      </c>
      <c r="N42" s="1">
        <f t="shared" si="9"/>
        <v>4.1938088829129201E-3</v>
      </c>
    </row>
    <row r="43" spans="4:14">
      <c r="D43" s="1">
        <v>21500</v>
      </c>
      <c r="E43" s="1" t="str">
        <f t="shared" si="0"/>
        <v>21500i</v>
      </c>
      <c r="F43" s="3">
        <f t="shared" si="1"/>
        <v>4.6511627906976747</v>
      </c>
      <c r="G43" s="3">
        <f t="shared" si="2"/>
        <v>-107.1665765278529</v>
      </c>
      <c r="H43" s="3" t="str">
        <f t="shared" si="3"/>
        <v>-72.7130944445143i</v>
      </c>
      <c r="I43" s="1" t="str">
        <f t="shared" si="4"/>
        <v>-107.166576527853-72.7130944445143i</v>
      </c>
      <c r="J43" s="1" t="str">
        <f t="shared" si="5"/>
        <v>-0.00638966206261646+0.00433541983033121i</v>
      </c>
      <c r="K43" s="1">
        <f t="shared" si="6"/>
        <v>-42.245814675159956</v>
      </c>
      <c r="L43" s="1">
        <f t="shared" si="7"/>
        <v>145.84289827724601</v>
      </c>
      <c r="M43" s="1">
        <f t="shared" si="8"/>
        <v>-6.3896620626164597E-3</v>
      </c>
      <c r="N43" s="1">
        <f t="shared" si="9"/>
        <v>4.3354198303312101E-3</v>
      </c>
    </row>
    <row r="44" spans="4:14">
      <c r="D44" s="1">
        <v>22000</v>
      </c>
      <c r="E44" s="1" t="str">
        <f t="shared" si="0"/>
        <v>22000i</v>
      </c>
      <c r="F44" s="3">
        <f t="shared" si="1"/>
        <v>4.5454545454545459</v>
      </c>
      <c r="G44" s="3">
        <f t="shared" si="2"/>
        <v>-102.30578512396697</v>
      </c>
      <c r="H44" s="3" t="str">
        <f t="shared" si="3"/>
        <v>-66.64162283997i</v>
      </c>
      <c r="I44" s="1" t="str">
        <f t="shared" si="4"/>
        <v>-102.305785123967-66.64162283997i</v>
      </c>
      <c r="J44" s="1" t="str">
        <f t="shared" si="5"/>
        <v>-0.0068626690658133+0.00447031810571892i</v>
      </c>
      <c r="K44" s="1">
        <f t="shared" si="6"/>
        <v>-41.734071359358822</v>
      </c>
      <c r="L44" s="1">
        <f t="shared" si="7"/>
        <v>146.91992274375767</v>
      </c>
      <c r="M44" s="1">
        <f t="shared" si="8"/>
        <v>-6.8626690658133002E-3</v>
      </c>
      <c r="N44" s="1">
        <f t="shared" si="9"/>
        <v>4.4703181057189198E-3</v>
      </c>
    </row>
    <row r="45" spans="4:14">
      <c r="D45" s="1">
        <v>22500</v>
      </c>
      <c r="E45" s="1" t="str">
        <f t="shared" si="0"/>
        <v>22500i</v>
      </c>
      <c r="F45" s="3">
        <f t="shared" si="1"/>
        <v>4.4444444444444446</v>
      </c>
      <c r="G45" s="3">
        <f t="shared" si="2"/>
        <v>-97.765432098765444</v>
      </c>
      <c r="H45" s="3" t="str">
        <f t="shared" si="3"/>
        <v>-61.124828532236i</v>
      </c>
      <c r="I45" s="1" t="str">
        <f t="shared" si="4"/>
        <v>-97.7654320987654-61.124828532236i</v>
      </c>
      <c r="J45" s="1" t="str">
        <f t="shared" si="5"/>
        <v>-0.00735392257098741+0.0045978138340026i</v>
      </c>
      <c r="K45" s="1">
        <f t="shared" si="6"/>
        <v>-41.236662711906874</v>
      </c>
      <c r="L45" s="1">
        <f t="shared" si="7"/>
        <v>147.98558493643202</v>
      </c>
      <c r="M45" s="1">
        <f t="shared" si="8"/>
        <v>-7.3539225709874098E-3</v>
      </c>
      <c r="N45" s="1">
        <f t="shared" si="9"/>
        <v>4.5978138340025997E-3</v>
      </c>
    </row>
    <row r="46" spans="4:14">
      <c r="D46" s="1">
        <v>23000</v>
      </c>
      <c r="E46" s="1" t="str">
        <f t="shared" si="0"/>
        <v>23000i</v>
      </c>
      <c r="F46" s="3">
        <f t="shared" si="1"/>
        <v>4.3478260869565215</v>
      </c>
      <c r="G46" s="3">
        <f t="shared" si="2"/>
        <v>-93.517958412098295</v>
      </c>
      <c r="H46" s="3" t="str">
        <f t="shared" si="3"/>
        <v>-56.1025725322594i</v>
      </c>
      <c r="I46" s="1" t="str">
        <f t="shared" si="4"/>
        <v>-93.5179584120983-56.1025725322594i</v>
      </c>
      <c r="J46" s="1" t="str">
        <f t="shared" si="5"/>
        <v>-0.00786320655449377+0.004717234246236i</v>
      </c>
      <c r="K46" s="1">
        <f t="shared" si="6"/>
        <v>-40.752953331141875</v>
      </c>
      <c r="L46" s="1">
        <f t="shared" si="7"/>
        <v>149.03993879211851</v>
      </c>
      <c r="M46" s="1">
        <f t="shared" si="8"/>
        <v>-7.8632065544937697E-3</v>
      </c>
      <c r="N46" s="1">
        <f t="shared" si="9"/>
        <v>4.7172342462360002E-3</v>
      </c>
    </row>
    <row r="47" spans="4:14">
      <c r="D47" s="1">
        <v>23500</v>
      </c>
      <c r="E47" s="1" t="str">
        <f t="shared" si="0"/>
        <v>23500i</v>
      </c>
      <c r="F47" s="3">
        <f t="shared" si="1"/>
        <v>4.2553191489361701</v>
      </c>
      <c r="G47" s="3">
        <f t="shared" si="2"/>
        <v>-89.538705296514252</v>
      </c>
      <c r="H47" s="3" t="str">
        <f t="shared" si="3"/>
        <v>-51.5223023800121i</v>
      </c>
      <c r="I47" s="1" t="str">
        <f t="shared" si="4"/>
        <v>-89.5387052965143-51.5223023800121i</v>
      </c>
      <c r="J47" s="1" t="str">
        <f t="shared" si="5"/>
        <v>-0.00839027291787941+0.00482792527426279i</v>
      </c>
      <c r="K47" s="1">
        <f t="shared" si="6"/>
        <v>-40.282347225798169</v>
      </c>
      <c r="L47" s="1">
        <f t="shared" si="7"/>
        <v>150.08304510379963</v>
      </c>
      <c r="M47" s="1">
        <f t="shared" si="8"/>
        <v>-8.3902729178794103E-3</v>
      </c>
      <c r="N47" s="1">
        <f t="shared" si="9"/>
        <v>4.8279252742627898E-3</v>
      </c>
    </row>
    <row r="48" spans="4:14">
      <c r="D48" s="1">
        <v>24000</v>
      </c>
      <c r="E48" s="1" t="str">
        <f t="shared" si="0"/>
        <v>24000i</v>
      </c>
      <c r="F48" s="3">
        <f t="shared" si="1"/>
        <v>4.1666666666666661</v>
      </c>
      <c r="G48" s="3">
        <f t="shared" si="2"/>
        <v>-85.805555555555543</v>
      </c>
      <c r="H48" s="3" t="str">
        <f t="shared" si="3"/>
        <v>-47.3379629629629i</v>
      </c>
      <c r="I48" s="1" t="str">
        <f t="shared" si="4"/>
        <v>-85.8055555555555-47.3379629629629i</v>
      </c>
      <c r="J48" s="1" t="str">
        <f t="shared" si="5"/>
        <v>-0.00893484345116886+0.00492925295609159i</v>
      </c>
      <c r="K48" s="1">
        <f t="shared" si="6"/>
        <v>-39.824284599694025</v>
      </c>
      <c r="L48" s="1">
        <f t="shared" si="7"/>
        <v>151.11497099524757</v>
      </c>
      <c r="M48" s="1">
        <f t="shared" si="8"/>
        <v>-8.9348434511688606E-3</v>
      </c>
      <c r="N48" s="1">
        <f t="shared" si="9"/>
        <v>4.9292529560915899E-3</v>
      </c>
    </row>
    <row r="49" spans="4:14">
      <c r="D49" s="1">
        <v>24500</v>
      </c>
      <c r="E49" s="1" t="str">
        <f t="shared" si="0"/>
        <v>24500i</v>
      </c>
      <c r="F49" s="3">
        <f t="shared" si="1"/>
        <v>4.0816326530612246</v>
      </c>
      <c r="G49" s="3">
        <f t="shared" si="2"/>
        <v>-82.298625572678048</v>
      </c>
      <c r="H49" s="3" t="str">
        <f t="shared" si="3"/>
        <v>-43.5090821001453i</v>
      </c>
      <c r="I49" s="1" t="str">
        <f t="shared" si="4"/>
        <v>-82.298625572678-43.5090821001453i</v>
      </c>
      <c r="J49" s="1" t="str">
        <f t="shared" si="5"/>
        <v>-0.00949661181164567+0.00502060465908041i</v>
      </c>
      <c r="K49" s="1">
        <f t="shared" si="6"/>
        <v>-39.378238964188185</v>
      </c>
      <c r="L49" s="1">
        <f t="shared" si="7"/>
        <v>152.13578941633111</v>
      </c>
      <c r="M49" s="1">
        <f t="shared" si="8"/>
        <v>-9.4966118116456694E-3</v>
      </c>
      <c r="N49" s="1">
        <f t="shared" si="9"/>
        <v>5.0206046590804097E-3</v>
      </c>
    </row>
    <row r="50" spans="4:14">
      <c r="D50" s="1">
        <v>25000</v>
      </c>
      <c r="E50" s="1" t="str">
        <f t="shared" si="0"/>
        <v>25000i</v>
      </c>
      <c r="F50" s="3">
        <f t="shared" si="1"/>
        <v>4</v>
      </c>
      <c r="G50" s="3">
        <f t="shared" si="2"/>
        <v>-79</v>
      </c>
      <c r="H50" s="3" t="str">
        <f t="shared" si="3"/>
        <v>-40i</v>
      </c>
      <c r="I50" s="1" t="str">
        <f t="shared" si="4"/>
        <v>-79-40i</v>
      </c>
      <c r="J50" s="1" t="str">
        <f t="shared" si="5"/>
        <v>-0.0100752455043999+0.0051013901288101i</v>
      </c>
      <c r="K50" s="1">
        <f t="shared" si="6"/>
        <v>-38.943714538562411</v>
      </c>
      <c r="L50" s="1">
        <f t="shared" si="7"/>
        <v>153.14557865948132</v>
      </c>
      <c r="M50" s="1">
        <f t="shared" si="8"/>
        <v>-1.00752455043999E-2</v>
      </c>
      <c r="N50" s="1">
        <f t="shared" si="9"/>
        <v>5.1013901288100997E-3</v>
      </c>
    </row>
    <row r="51" spans="4:14">
      <c r="D51" s="1">
        <v>25500</v>
      </c>
      <c r="E51" s="1" t="str">
        <f t="shared" si="0"/>
        <v>25500i</v>
      </c>
      <c r="F51" s="3">
        <f t="shared" si="1"/>
        <v>3.9215686274509802</v>
      </c>
      <c r="G51" s="3">
        <f t="shared" si="2"/>
        <v>-75.893502499038831</v>
      </c>
      <c r="H51" s="3" t="str">
        <f t="shared" si="3"/>
        <v>-36.779217646305i</v>
      </c>
      <c r="I51" s="1" t="str">
        <f t="shared" si="4"/>
        <v>-75.8935024990388-36.779217646305i</v>
      </c>
      <c r="J51" s="1" t="str">
        <f t="shared" si="5"/>
        <v>-0.0106703878523397+0.00517104237212747i</v>
      </c>
      <c r="K51" s="1">
        <f t="shared" si="6"/>
        <v>-38.520243904047639</v>
      </c>
      <c r="L51" s="1">
        <f t="shared" si="7"/>
        <v>154.1444218976302</v>
      </c>
      <c r="M51" s="1">
        <f t="shared" si="8"/>
        <v>-1.06703878523397E-2</v>
      </c>
      <c r="N51" s="1">
        <f t="shared" si="9"/>
        <v>5.1710423721274702E-3</v>
      </c>
    </row>
    <row r="52" spans="4:14">
      <c r="D52" s="1">
        <v>26000</v>
      </c>
      <c r="E52" s="1" t="str">
        <f t="shared" si="0"/>
        <v>26000i</v>
      </c>
      <c r="F52" s="3">
        <f t="shared" si="1"/>
        <v>3.8461538461538458</v>
      </c>
      <c r="G52" s="3">
        <f t="shared" si="2"/>
        <v>-72.964497041420103</v>
      </c>
      <c r="H52" s="3" t="str">
        <f t="shared" si="3"/>
        <v>-33.8188438780155i</v>
      </c>
      <c r="I52" s="1" t="str">
        <f t="shared" si="4"/>
        <v>-72.9644970414201-33.8188438780155i</v>
      </c>
      <c r="J52" s="1" t="str">
        <f t="shared" si="5"/>
        <v>-0.0112816599447451+0.00522901838327767i</v>
      </c>
      <c r="K52" s="1">
        <f t="shared" si="6"/>
        <v>-38.107385881903625</v>
      </c>
      <c r="L52" s="1">
        <f t="shared" si="7"/>
        <v>155.13240674376226</v>
      </c>
      <c r="M52" s="1">
        <f t="shared" si="8"/>
        <v>-1.1281659944745099E-2</v>
      </c>
      <c r="N52" s="1">
        <f t="shared" si="9"/>
        <v>5.2290183832776702E-3</v>
      </c>
    </row>
    <row r="53" spans="4:14">
      <c r="D53" s="1">
        <v>26500</v>
      </c>
      <c r="E53" s="1" t="str">
        <f t="shared" si="0"/>
        <v>26500i</v>
      </c>
      <c r="F53" s="3">
        <f t="shared" si="1"/>
        <v>3.773584905660377</v>
      </c>
      <c r="G53" s="3">
        <f t="shared" si="2"/>
        <v>-70.199715201139185</v>
      </c>
      <c r="H53" s="3" t="str">
        <f t="shared" si="3"/>
        <v>-31.094124680105i</v>
      </c>
      <c r="I53" s="1" t="str">
        <f t="shared" si="4"/>
        <v>-70.1997152011392-31.094124680105i</v>
      </c>
      <c r="J53" s="1" t="str">
        <f t="shared" si="5"/>
        <v>-0.0119086625547659+0.00527479972233816i</v>
      </c>
      <c r="K53" s="1">
        <f t="shared" si="6"/>
        <v>-37.704723609935137</v>
      </c>
      <c r="L53" s="1">
        <f t="shared" si="7"/>
        <v>156.10962483206541</v>
      </c>
      <c r="M53" s="1">
        <f t="shared" si="8"/>
        <v>-1.19086625547659E-2</v>
      </c>
      <c r="N53" s="1">
        <f t="shared" si="9"/>
        <v>5.2747997223381599E-3</v>
      </c>
    </row>
    <row r="54" spans="4:14">
      <c r="D54" s="1">
        <v>27000</v>
      </c>
      <c r="E54" s="1" t="str">
        <f t="shared" si="0"/>
        <v>27000i</v>
      </c>
      <c r="F54" s="3">
        <f t="shared" si="1"/>
        <v>3.7037037037037033</v>
      </c>
      <c r="G54" s="3">
        <f t="shared" si="2"/>
        <v>-67.587105624142652</v>
      </c>
      <c r="H54" s="3" t="str">
        <f t="shared" si="3"/>
        <v>-28.5830412030686i</v>
      </c>
      <c r="I54" s="1" t="str">
        <f t="shared" si="4"/>
        <v>-67.5871056241427-28.5830412030686i</v>
      </c>
      <c r="J54" s="1" t="str">
        <f t="shared" si="5"/>
        <v>-0.0125509780175186+0.00530789295533015i</v>
      </c>
      <c r="K54" s="1">
        <f t="shared" si="6"/>
        <v>-37.311862795204462</v>
      </c>
      <c r="L54" s="1">
        <f t="shared" si="7"/>
        <v>157.07617142053138</v>
      </c>
      <c r="M54" s="1">
        <f t="shared" si="8"/>
        <v>-1.25509780175186E-2</v>
      </c>
      <c r="N54" s="1">
        <f t="shared" si="9"/>
        <v>5.3078929553301499E-3</v>
      </c>
    </row>
    <row r="55" spans="4:14">
      <c r="D55" s="1">
        <v>27500</v>
      </c>
      <c r="E55" s="1" t="str">
        <f t="shared" si="0"/>
        <v>27500i</v>
      </c>
      <c r="F55" s="3">
        <f t="shared" si="1"/>
        <v>3.6363636363636362</v>
      </c>
      <c r="G55" s="3">
        <f t="shared" si="2"/>
        <v>-65.115702479338836</v>
      </c>
      <c r="H55" s="3" t="str">
        <f t="shared" si="3"/>
        <v>-26.2659654395192i</v>
      </c>
      <c r="I55" s="1" t="str">
        <f t="shared" si="4"/>
        <v>-65.1157024793388-26.2659654395192i</v>
      </c>
      <c r="J55" s="1" t="str">
        <f t="shared" si="5"/>
        <v>-0.0132081720616187+0.0053278299654339i</v>
      </c>
      <c r="K55" s="1">
        <f t="shared" si="6"/>
        <v>-36.928430123577549</v>
      </c>
      <c r="L55" s="1">
        <f t="shared" si="7"/>
        <v>158.03214501473849</v>
      </c>
      <c r="M55" s="1">
        <f t="shared" si="8"/>
        <v>-1.32081720616187E-2</v>
      </c>
      <c r="N55" s="1">
        <f t="shared" si="9"/>
        <v>5.3278299654339004E-3</v>
      </c>
    </row>
    <row r="56" spans="4:14">
      <c r="D56" s="1">
        <v>28000</v>
      </c>
      <c r="E56" s="1" t="str">
        <f t="shared" si="0"/>
        <v>28000i</v>
      </c>
      <c r="F56" s="3">
        <f t="shared" si="1"/>
        <v>3.5714285714285712</v>
      </c>
      <c r="G56" s="3">
        <f t="shared" si="2"/>
        <v>-62.775510204081627</v>
      </c>
      <c r="H56" s="3" t="str">
        <f t="shared" si="3"/>
        <v>-24.1253644314869i</v>
      </c>
      <c r="I56" s="1" t="str">
        <f t="shared" si="4"/>
        <v>-62.7755102040816-24.1253644314869i</v>
      </c>
      <c r="J56" s="1" t="str">
        <f t="shared" si="5"/>
        <v>-0.0138797955880877+0.0053341681446882i</v>
      </c>
      <c r="K56" s="1">
        <f t="shared" si="6"/>
        <v>-36.554071809200309</v>
      </c>
      <c r="L56" s="1">
        <f t="shared" si="7"/>
        <v>158.97764701244714</v>
      </c>
      <c r="M56" s="1">
        <f t="shared" si="8"/>
        <v>-1.38797955880877E-2</v>
      </c>
      <c r="N56" s="1">
        <f t="shared" si="9"/>
        <v>5.3341681446882E-3</v>
      </c>
    </row>
    <row r="57" spans="4:14">
      <c r="D57" s="1">
        <v>28500</v>
      </c>
      <c r="E57" s="1" t="str">
        <f t="shared" si="0"/>
        <v>28500i</v>
      </c>
      <c r="F57" s="3">
        <f t="shared" si="1"/>
        <v>3.5087719298245612</v>
      </c>
      <c r="G57" s="3">
        <f t="shared" si="2"/>
        <v>-60.557402277623872</v>
      </c>
      <c r="H57" s="3" t="str">
        <f t="shared" si="3"/>
        <v>-22.1455454579817i</v>
      </c>
      <c r="I57" s="1" t="str">
        <f t="shared" si="4"/>
        <v>-60.5574022776239-22.1455454579817i</v>
      </c>
      <c r="J57" s="1" t="str">
        <f t="shared" si="5"/>
        <v>-0.0145653863915974+0.00532649047542407i</v>
      </c>
      <c r="K57" s="1">
        <f t="shared" si="6"/>
        <v>-36.188452269110741</v>
      </c>
      <c r="L57" s="1">
        <f t="shared" si="7"/>
        <v>159.91278136855379</v>
      </c>
      <c r="M57" s="1">
        <f t="shared" si="8"/>
        <v>-1.45653863915974E-2</v>
      </c>
      <c r="N57" s="1">
        <f t="shared" si="9"/>
        <v>5.3264904754240696E-3</v>
      </c>
    </row>
    <row r="58" spans="4:14">
      <c r="D58" s="1">
        <v>29000</v>
      </c>
      <c r="E58" s="1" t="str">
        <f t="shared" si="0"/>
        <v>29000i</v>
      </c>
      <c r="F58" s="3">
        <f t="shared" si="1"/>
        <v>3.4482758620689657</v>
      </c>
      <c r="G58" s="3">
        <f t="shared" si="2"/>
        <v>-58.453032104637344</v>
      </c>
      <c r="H58" s="3" t="str">
        <f t="shared" si="3"/>
        <v>-20.3124359342327i</v>
      </c>
      <c r="I58" s="1" t="str">
        <f t="shared" si="4"/>
        <v>-58.4530321046373-20.3124359342327i</v>
      </c>
      <c r="J58" s="1" t="str">
        <f t="shared" si="5"/>
        <v>-0.0152644708199548+0.00530440551048332i</v>
      </c>
      <c r="K58" s="1">
        <f t="shared" si="6"/>
        <v>-35.831252910006093</v>
      </c>
      <c r="L58" s="1">
        <f t="shared" si="7"/>
        <v>160.83765427987623</v>
      </c>
      <c r="M58" s="1">
        <f t="shared" si="8"/>
        <v>-1.5264470819954801E-2</v>
      </c>
      <c r="N58" s="1">
        <f t="shared" si="9"/>
        <v>5.3044055104833204E-3</v>
      </c>
    </row>
    <row r="59" spans="4:14">
      <c r="D59" s="1">
        <v>29500</v>
      </c>
      <c r="E59" s="1" t="str">
        <f t="shared" si="0"/>
        <v>29500i</v>
      </c>
      <c r="F59" s="3">
        <f t="shared" si="1"/>
        <v>3.3898305084745766</v>
      </c>
      <c r="G59" s="3">
        <f t="shared" si="2"/>
        <v>-56.454754380925039</v>
      </c>
      <c r="H59" s="3" t="str">
        <f t="shared" si="3"/>
        <v>-18.6133928006271i</v>
      </c>
      <c r="I59" s="1" t="str">
        <f t="shared" si="4"/>
        <v>-56.454754380925-18.6133928006271i</v>
      </c>
      <c r="J59" s="1" t="str">
        <f t="shared" si="5"/>
        <v>-0.0159765653685954+0.00526754726101581i</v>
      </c>
      <c r="K59" s="1">
        <f t="shared" si="6"/>
        <v>-35.48217101574609</v>
      </c>
      <c r="L59" s="1">
        <f t="shared" si="7"/>
        <v>161.75237388918654</v>
      </c>
      <c r="M59" s="1">
        <f t="shared" si="8"/>
        <v>-1.5976565368595399E-2</v>
      </c>
      <c r="N59" s="1">
        <f t="shared" si="9"/>
        <v>5.2675472610158097E-3</v>
      </c>
    </row>
    <row r="60" spans="4:14">
      <c r="D60" s="1">
        <v>30000</v>
      </c>
      <c r="E60" s="1" t="str">
        <f t="shared" si="0"/>
        <v>30000i</v>
      </c>
      <c r="F60" s="3">
        <f t="shared" si="1"/>
        <v>3.3333333333333335</v>
      </c>
      <c r="G60" s="3">
        <f t="shared" si="2"/>
        <v>-54.555555555555564</v>
      </c>
      <c r="H60" s="3" t="str">
        <f t="shared" si="3"/>
        <v>-17.037037037037i</v>
      </c>
      <c r="I60" s="1" t="str">
        <f t="shared" si="4"/>
        <v>-54.5555555555556-17.037037037037i</v>
      </c>
      <c r="J60" s="1" t="str">
        <f t="shared" si="5"/>
        <v>-0.0167011782076311+0.00521557500034643i</v>
      </c>
      <c r="K60" s="1">
        <f t="shared" si="6"/>
        <v>-35.140918725526241</v>
      </c>
      <c r="L60" s="1">
        <f t="shared" si="7"/>
        <v>162.65705000785491</v>
      </c>
      <c r="M60" s="1">
        <f t="shared" si="8"/>
        <v>-1.67011782076311E-2</v>
      </c>
      <c r="N60" s="1">
        <f t="shared" si="9"/>
        <v>5.2155750003464304E-3</v>
      </c>
    </row>
    <row r="61" spans="4:14">
      <c r="D61" s="1">
        <v>30500</v>
      </c>
      <c r="E61" s="1" t="str">
        <f t="shared" si="0"/>
        <v>30500i</v>
      </c>
      <c r="F61" s="3">
        <f t="shared" si="1"/>
        <v>3.278688524590164</v>
      </c>
      <c r="G61" s="3">
        <f t="shared" si="2"/>
        <v>-52.748992206396132</v>
      </c>
      <c r="H61" s="3" t="str">
        <f t="shared" si="3"/>
        <v>-15.5731096435384i</v>
      </c>
      <c r="I61" s="1" t="str">
        <f t="shared" si="4"/>
        <v>-52.7489922063961-15.5731096435384i</v>
      </c>
      <c r="J61" s="1" t="str">
        <f t="shared" si="5"/>
        <v>-0.0174378106397107+0.00514817299206233i</v>
      </c>
      <c r="K61" s="1">
        <f t="shared" si="6"/>
        <v>-34.807222093823881</v>
      </c>
      <c r="L61" s="1">
        <f t="shared" si="7"/>
        <v>163.55179385643936</v>
      </c>
      <c r="M61" s="1">
        <f t="shared" si="8"/>
        <v>-1.7437810639710699E-2</v>
      </c>
      <c r="N61" s="1">
        <f t="shared" si="9"/>
        <v>5.1481729920623302E-3</v>
      </c>
    </row>
    <row r="62" spans="4:14">
      <c r="D62" s="1">
        <v>31000</v>
      </c>
      <c r="E62" s="1" t="str">
        <f t="shared" si="0"/>
        <v>31000i</v>
      </c>
      <c r="F62" s="3">
        <f t="shared" si="1"/>
        <v>3.2258064516129035</v>
      </c>
      <c r="G62" s="3">
        <f t="shared" si="2"/>
        <v>-51.029136316337159</v>
      </c>
      <c r="H62" s="3" t="str">
        <f t="shared" si="3"/>
        <v>-14.2123460105401i</v>
      </c>
      <c r="I62" s="1" t="str">
        <f t="shared" si="4"/>
        <v>-51.0291363163372-14.2123460105401i</v>
      </c>
      <c r="J62" s="1" t="str">
        <f t="shared" si="5"/>
        <v>-0.0181859584875799+0.00506505015010524i</v>
      </c>
      <c r="K62" s="1">
        <f t="shared" si="6"/>
        <v>-34.480820224238336</v>
      </c>
      <c r="L62" s="1">
        <f t="shared" si="7"/>
        <v>164.43671782252218</v>
      </c>
      <c r="M62" s="1">
        <f t="shared" si="8"/>
        <v>-1.8185958487579899E-2</v>
      </c>
      <c r="N62" s="1">
        <f t="shared" si="9"/>
        <v>5.0650501501052396E-3</v>
      </c>
    </row>
    <row r="63" spans="4:14">
      <c r="D63" s="1">
        <v>31500</v>
      </c>
      <c r="E63" s="1" t="str">
        <f t="shared" si="0"/>
        <v>31500i</v>
      </c>
      <c r="F63" s="3">
        <f t="shared" si="1"/>
        <v>3.1746031746031744</v>
      </c>
      <c r="G63" s="3">
        <f t="shared" si="2"/>
        <v>-49.39052658100276</v>
      </c>
      <c r="H63" s="3" t="str">
        <f t="shared" si="3"/>
        <v>-12.9463660831764i</v>
      </c>
      <c r="I63" s="1" t="str">
        <f t="shared" si="4"/>
        <v>-49.3905265810028-12.9463660831764i</v>
      </c>
      <c r="J63" s="1" t="str">
        <f t="shared" si="5"/>
        <v>-0.0189451134107962+0.00496593963826661i</v>
      </c>
      <c r="K63" s="1">
        <f t="shared" si="6"/>
        <v>-34.161464470230328</v>
      </c>
      <c r="L63" s="1">
        <f t="shared" si="7"/>
        <v>165.31193523507997</v>
      </c>
      <c r="M63" s="1">
        <f t="shared" si="8"/>
        <v>-1.8945113410796199E-2</v>
      </c>
      <c r="N63" s="1">
        <f t="shared" si="9"/>
        <v>4.9659396382666096E-3</v>
      </c>
    </row>
    <row r="64" spans="4:14">
      <c r="D64" s="1">
        <v>32000</v>
      </c>
      <c r="E64" s="1" t="str">
        <f t="shared" si="0"/>
        <v>32000i</v>
      </c>
      <c r="F64" s="3">
        <f t="shared" si="1"/>
        <v>3.125</v>
      </c>
      <c r="G64" s="3">
        <f t="shared" si="2"/>
        <v>-47.828125</v>
      </c>
      <c r="H64" s="3" t="str">
        <f t="shared" si="3"/>
        <v>-11.767578125i</v>
      </c>
      <c r="I64" s="1" t="str">
        <f t="shared" si="4"/>
        <v>-47.828125-11.767578125i</v>
      </c>
      <c r="J64" s="1" t="str">
        <f t="shared" si="5"/>
        <v>-0.0197147641515474+0.00485059841608432i</v>
      </c>
      <c r="K64" s="1">
        <f t="shared" si="6"/>
        <v>-33.848917696540759</v>
      </c>
      <c r="L64" s="1">
        <f t="shared" si="7"/>
        <v>166.17756015465983</v>
      </c>
      <c r="M64" s="1">
        <f t="shared" si="8"/>
        <v>-1.9714764151547399E-2</v>
      </c>
      <c r="N64" s="1">
        <f t="shared" si="9"/>
        <v>4.85059841608432E-3</v>
      </c>
    </row>
    <row r="65" spans="4:14">
      <c r="D65" s="1">
        <v>32500</v>
      </c>
      <c r="E65" s="1" t="str">
        <f t="shared" si="0"/>
        <v>32500i</v>
      </c>
      <c r="F65" s="3">
        <f t="shared" si="1"/>
        <v>3.0769230769230766</v>
      </c>
      <c r="G65" s="3">
        <f t="shared" si="2"/>
        <v>-46.337278106508869</v>
      </c>
      <c r="H65" s="3" t="str">
        <f t="shared" si="3"/>
        <v>-10.6690942193901i</v>
      </c>
      <c r="I65" s="1" t="str">
        <f t="shared" si="4"/>
        <v>-46.3372781065089-10.6690942193901i</v>
      </c>
      <c r="J65" s="1" t="str">
        <f t="shared" si="5"/>
        <v>-0.0204943977099644+0.00471880673773432i</v>
      </c>
      <c r="K65" s="1">
        <f t="shared" si="6"/>
        <v>-33.542953595742851</v>
      </c>
      <c r="L65" s="1">
        <f t="shared" si="7"/>
        <v>167.03370717863271</v>
      </c>
      <c r="M65" s="1">
        <f t="shared" si="8"/>
        <v>-2.0494397709964401E-2</v>
      </c>
      <c r="N65" s="1">
        <f t="shared" si="9"/>
        <v>4.7188067377343197E-3</v>
      </c>
    </row>
    <row r="66" spans="4:14">
      <c r="D66" s="1">
        <v>33000</v>
      </c>
      <c r="E66" s="1" t="str">
        <f t="shared" si="0"/>
        <v>33000i</v>
      </c>
      <c r="F66" s="3">
        <f t="shared" si="1"/>
        <v>3.0303030303030303</v>
      </c>
      <c r="G66" s="3">
        <f t="shared" si="2"/>
        <v>-44.913682277318635</v>
      </c>
      <c r="H66" s="3" t="str">
        <f t="shared" si="3"/>
        <v>-9.64465592564766i</v>
      </c>
      <c r="I66" s="1" t="str">
        <f t="shared" si="4"/>
        <v>-44.9136822773186-9.64465592564766i</v>
      </c>
      <c r="J66" s="1" t="str">
        <f t="shared" si="5"/>
        <v>-0.0212835004496965+0.00457036761010247i</v>
      </c>
      <c r="K66" s="1">
        <f t="shared" si="6"/>
        <v>-33.243356054975408</v>
      </c>
      <c r="L66" s="1">
        <f t="shared" si="7"/>
        <v>167.88049126079545</v>
      </c>
      <c r="M66" s="1">
        <f t="shared" si="8"/>
        <v>-2.1283500449696499E-2</v>
      </c>
      <c r="N66" s="1">
        <f t="shared" si="9"/>
        <v>4.5703676101024699E-3</v>
      </c>
    </row>
    <row r="67" spans="4:14">
      <c r="D67" s="1">
        <v>33500</v>
      </c>
      <c r="E67" s="1" t="str">
        <f t="shared" ref="E67:E130" si="10">COMPLEX(0,D67)</f>
        <v>33500i</v>
      </c>
      <c r="F67" s="3">
        <f t="shared" ref="F67:F130" si="11">1/(D67*$B$2*$B$1)</f>
        <v>2.9850746268656714</v>
      </c>
      <c r="G67" s="3">
        <f t="shared" ref="G67:G130" si="12">1-5*F67^2</f>
        <v>-43.553352639786141</v>
      </c>
      <c r="H67" s="3" t="str">
        <f t="shared" ref="H67:H130" si="13">COMPLEX(0,F67*(6-F67^2))</f>
        <v>-8.68856874017083i</v>
      </c>
      <c r="I67" s="1" t="str">
        <f t="shared" ref="I67:I130" si="14">IMSUM(G67,H67)</f>
        <v>-43.5533526397861-8.68856874017083i</v>
      </c>
      <c r="J67" s="1" t="str">
        <f t="shared" ref="J67:J130" si="15">IMDIV(1,I67)</f>
        <v>-0.0220815591348431+0.00440510621581792i</v>
      </c>
      <c r="K67" s="1">
        <f t="shared" ref="K67:K130" si="16">20*LOG10(IMABS(J67))</f>
        <v>-32.949918568426028</v>
      </c>
      <c r="L67" s="1">
        <f t="shared" ref="L67:L130" si="17">IMARGUMENT(J67)*180/PI()</f>
        <v>168.71802754459557</v>
      </c>
      <c r="M67" s="1">
        <f t="shared" ref="M67:M130" si="18">IMREAL(J67)</f>
        <v>-2.2081559134843099E-2</v>
      </c>
      <c r="N67" s="1">
        <f t="shared" ref="N67:N130" si="19">IMAGINARY(J67)</f>
        <v>4.4051062158179197E-3</v>
      </c>
    </row>
    <row r="68" spans="4:14">
      <c r="D68" s="1">
        <v>34000</v>
      </c>
      <c r="E68" s="1" t="str">
        <f t="shared" si="10"/>
        <v>34000i</v>
      </c>
      <c r="F68" s="3">
        <f t="shared" si="11"/>
        <v>2.9411764705882351</v>
      </c>
      <c r="G68" s="3">
        <f t="shared" si="12"/>
        <v>-42.252595155709336</v>
      </c>
      <c r="H68" s="3" t="str">
        <f t="shared" si="13"/>
        <v>-7.79564420924078i</v>
      </c>
      <c r="I68" s="1" t="str">
        <f t="shared" si="14"/>
        <v>-42.2525951557093-7.79564420924078i</v>
      </c>
      <c r="J68" s="1" t="str">
        <f t="shared" si="15"/>
        <v>-0.0228880618996184+0.00422286930662991i</v>
      </c>
      <c r="K68" s="1">
        <f t="shared" si="16"/>
        <v>-32.662443691590134</v>
      </c>
      <c r="L68" s="1">
        <f t="shared" si="17"/>
        <v>169.54643120926977</v>
      </c>
      <c r="M68" s="1">
        <f t="shared" si="18"/>
        <v>-2.2888061899618398E-2</v>
      </c>
      <c r="N68" s="1">
        <f t="shared" si="19"/>
        <v>4.2228693066299096E-3</v>
      </c>
    </row>
    <row r="69" spans="4:14">
      <c r="D69" s="1">
        <v>34500</v>
      </c>
      <c r="E69" s="1" t="str">
        <f t="shared" si="10"/>
        <v>34500i</v>
      </c>
      <c r="F69" s="3">
        <f t="shared" si="11"/>
        <v>2.8985507246376807</v>
      </c>
      <c r="G69" s="3">
        <f t="shared" si="12"/>
        <v>-41.007981516488115</v>
      </c>
      <c r="H69" s="3" t="str">
        <f t="shared" si="13"/>
        <v>-6.9611487052105i</v>
      </c>
      <c r="I69" s="1" t="str">
        <f t="shared" si="14"/>
        <v>-41.0079815164881-6.9611487052105i</v>
      </c>
      <c r="J69" s="1" t="str">
        <f t="shared" si="15"/>
        <v>-0.0237024991523562+0.00402352457212108i</v>
      </c>
      <c r="K69" s="1">
        <f t="shared" si="16"/>
        <v>-32.38074253373717</v>
      </c>
      <c r="L69" s="1">
        <f t="shared" si="17"/>
        <v>170.36581732819491</v>
      </c>
      <c r="M69" s="1">
        <f t="shared" si="18"/>
        <v>-2.3702499152356199E-2</v>
      </c>
      <c r="N69" s="1">
        <f t="shared" si="19"/>
        <v>4.0235245721210802E-3</v>
      </c>
    </row>
    <row r="70" spans="4:14">
      <c r="D70" s="1">
        <v>35000</v>
      </c>
      <c r="E70" s="1" t="str">
        <f t="shared" si="10"/>
        <v>35000i</v>
      </c>
      <c r="F70" s="3">
        <f t="shared" si="11"/>
        <v>2.8571428571428568</v>
      </c>
      <c r="G70" s="3">
        <f t="shared" si="12"/>
        <v>-39.816326530612237</v>
      </c>
      <c r="H70" s="3" t="str">
        <f t="shared" si="13"/>
        <v>-6.18075801749271i</v>
      </c>
      <c r="I70" s="1" t="str">
        <f t="shared" si="14"/>
        <v>-39.8163265306122-6.18075801749271i</v>
      </c>
      <c r="J70" s="1" t="str">
        <f t="shared" si="15"/>
        <v>-0.0245243644156588+0.00380695998837202i</v>
      </c>
      <c r="K70" s="1">
        <f t="shared" si="16"/>
        <v>-32.104634285372185</v>
      </c>
      <c r="L70" s="1">
        <f t="shared" si="17"/>
        <v>171.17630073877032</v>
      </c>
      <c r="M70" s="1">
        <f t="shared" si="18"/>
        <v>-2.4524364415658799E-2</v>
      </c>
      <c r="N70" s="1">
        <f t="shared" si="19"/>
        <v>3.80695998837202E-3</v>
      </c>
    </row>
    <row r="71" spans="4:14">
      <c r="D71" s="1">
        <v>35500</v>
      </c>
      <c r="E71" s="1" t="str">
        <f t="shared" si="10"/>
        <v>35500i</v>
      </c>
      <c r="F71" s="3">
        <f t="shared" si="11"/>
        <v>2.8169014084507045</v>
      </c>
      <c r="G71" s="3">
        <f t="shared" si="12"/>
        <v>-38.674667724657816</v>
      </c>
      <c r="H71" s="3" t="str">
        <f t="shared" si="13"/>
        <v>-5.45051702797623i</v>
      </c>
      <c r="I71" s="1" t="str">
        <f t="shared" si="14"/>
        <v>-38.6746677246578-5.45051702797623i</v>
      </c>
      <c r="J71" s="1" t="str">
        <f t="shared" si="15"/>
        <v>-0.0253531551046498+0.00357308315082722i</v>
      </c>
      <c r="K71" s="1">
        <f t="shared" si="16"/>
        <v>-31.833945777797791</v>
      </c>
      <c r="L71" s="1">
        <f t="shared" si="17"/>
        <v>171.97799592316866</v>
      </c>
      <c r="M71" s="1">
        <f t="shared" si="18"/>
        <v>-2.5353155104649801E-2</v>
      </c>
      <c r="N71" s="1">
        <f t="shared" si="19"/>
        <v>3.57308315082722E-3</v>
      </c>
    </row>
    <row r="72" spans="4:14">
      <c r="D72" s="1">
        <v>36000</v>
      </c>
      <c r="E72" s="1" t="str">
        <f t="shared" si="10"/>
        <v>36000i</v>
      </c>
      <c r="F72" s="3">
        <f t="shared" si="11"/>
        <v>2.7777777777777777</v>
      </c>
      <c r="G72" s="3">
        <f t="shared" si="12"/>
        <v>-37.580246913580247</v>
      </c>
      <c r="H72" s="3" t="str">
        <f t="shared" si="13"/>
        <v>-4.76680384087791i</v>
      </c>
      <c r="I72" s="1" t="str">
        <f t="shared" si="14"/>
        <v>-37.5802469135802-4.76680384087791i</v>
      </c>
      <c r="J72" s="1" t="str">
        <f t="shared" si="15"/>
        <v>-0.0261883732454176+0.00332182059526304i</v>
      </c>
      <c r="K72" s="1">
        <f t="shared" si="16"/>
        <v>-31.568511072162181</v>
      </c>
      <c r="L72" s="1">
        <f t="shared" si="17"/>
        <v>172.77101689931237</v>
      </c>
      <c r="M72" s="1">
        <f t="shared" si="18"/>
        <v>-2.61883732454176E-2</v>
      </c>
      <c r="N72" s="1">
        <f t="shared" si="19"/>
        <v>3.3218205952630399E-3</v>
      </c>
    </row>
    <row r="73" spans="4:14">
      <c r="D73" s="1">
        <v>36500</v>
      </c>
      <c r="E73" s="1" t="str">
        <f t="shared" si="10"/>
        <v>36500i</v>
      </c>
      <c r="F73" s="3">
        <f t="shared" si="11"/>
        <v>2.7397260273972601</v>
      </c>
      <c r="G73" s="3">
        <f t="shared" si="12"/>
        <v>-36.530493525989861</v>
      </c>
      <c r="H73" s="3" t="str">
        <f t="shared" si="13"/>
        <v>-4.1262978224602i</v>
      </c>
      <c r="I73" s="1" t="str">
        <f t="shared" si="14"/>
        <v>-36.5304935259899-4.1262978224602i</v>
      </c>
      <c r="J73" s="1" t="str">
        <f t="shared" si="15"/>
        <v>-0.0270295261358309+0.00305311711042337i</v>
      </c>
      <c r="K73" s="1">
        <f t="shared" si="16"/>
        <v>-31.308171075628618</v>
      </c>
      <c r="L73" s="1">
        <f t="shared" si="17"/>
        <v>173.55547712145747</v>
      </c>
      <c r="M73" s="1">
        <f t="shared" si="18"/>
        <v>-2.70295261358309E-2</v>
      </c>
      <c r="N73" s="1">
        <f t="shared" si="19"/>
        <v>3.0531171104233698E-3</v>
      </c>
    </row>
    <row r="74" spans="4:14">
      <c r="D74" s="1">
        <v>37000</v>
      </c>
      <c r="E74" s="1" t="str">
        <f t="shared" si="10"/>
        <v>37000i</v>
      </c>
      <c r="F74" s="3">
        <f t="shared" si="11"/>
        <v>2.7027027027027026</v>
      </c>
      <c r="G74" s="3">
        <f t="shared" si="12"/>
        <v>-35.523009495982464</v>
      </c>
      <c r="H74" s="3" t="str">
        <f t="shared" si="13"/>
        <v>-3.52595107890944i</v>
      </c>
      <c r="I74" s="1" t="str">
        <f t="shared" si="14"/>
        <v>-35.5230094959825-3.52595107890944i</v>
      </c>
      <c r="J74" s="1" t="str">
        <f t="shared" si="15"/>
        <v>-0.0278761269509777+0.00276693504557187i</v>
      </c>
      <c r="K74" s="1">
        <f t="shared" si="16"/>
        <v>-31.052773182524472</v>
      </c>
      <c r="L74" s="1">
        <f t="shared" si="17"/>
        <v>174.33148938978803</v>
      </c>
      <c r="M74" s="1">
        <f t="shared" si="18"/>
        <v>-2.78761269509777E-2</v>
      </c>
      <c r="N74" s="1">
        <f t="shared" si="19"/>
        <v>2.7669350455718699E-3</v>
      </c>
    </row>
    <row r="75" spans="4:14">
      <c r="D75" s="1">
        <v>37500</v>
      </c>
      <c r="E75" s="1" t="str">
        <f t="shared" si="10"/>
        <v>37500i</v>
      </c>
      <c r="F75" s="3">
        <f t="shared" si="11"/>
        <v>2.6666666666666665</v>
      </c>
      <c r="G75" s="3">
        <f t="shared" si="12"/>
        <v>-34.555555555555557</v>
      </c>
      <c r="H75" s="3" t="str">
        <f t="shared" si="13"/>
        <v>-2.96296296296296i</v>
      </c>
      <c r="I75" s="1" t="str">
        <f t="shared" si="14"/>
        <v>-34.5555555555556-2.96296296296296i</v>
      </c>
      <c r="J75" s="1" t="str">
        <f t="shared" si="15"/>
        <v>-0.0287276952955277+0.00246325361590805i</v>
      </c>
      <c r="K75" s="1">
        <f t="shared" si="16"/>
        <v>-30.802170938525624</v>
      </c>
      <c r="L75" s="1">
        <f t="shared" si="17"/>
        <v>175.09916576844981</v>
      </c>
      <c r="M75" s="1">
        <f t="shared" si="18"/>
        <v>-2.8727695295527701E-2</v>
      </c>
      <c r="N75" s="1">
        <f t="shared" si="19"/>
        <v>2.4632536159080501E-3</v>
      </c>
    </row>
    <row r="76" spans="4:14">
      <c r="D76" s="1">
        <v>38000</v>
      </c>
      <c r="E76" s="1" t="str">
        <f t="shared" si="10"/>
        <v>38000i</v>
      </c>
      <c r="F76" s="3">
        <f t="shared" si="11"/>
        <v>2.6315789473684212</v>
      </c>
      <c r="G76" s="3">
        <f t="shared" si="12"/>
        <v>-33.626038781163444</v>
      </c>
      <c r="H76" s="3" t="str">
        <f t="shared" si="13"/>
        <v>-2.43475725324392i</v>
      </c>
      <c r="I76" s="1" t="str">
        <f t="shared" si="14"/>
        <v>-33.6260387811634-2.43475725324392i</v>
      </c>
      <c r="J76" s="1" t="str">
        <f t="shared" si="15"/>
        <v>-0.0295837577053424+0.00214206820851115i</v>
      </c>
      <c r="K76" s="1">
        <f t="shared" si="16"/>
        <v>-30.556223726110105</v>
      </c>
      <c r="L76" s="1">
        <f t="shared" si="17"/>
        <v>175.85861751147624</v>
      </c>
      <c r="M76" s="1">
        <f t="shared" si="18"/>
        <v>-2.9583757705342401E-2</v>
      </c>
      <c r="N76" s="1">
        <f t="shared" si="19"/>
        <v>2.1420682085111502E-3</v>
      </c>
    </row>
    <row r="77" spans="4:14">
      <c r="D77" s="1">
        <v>38500</v>
      </c>
      <c r="E77" s="1" t="str">
        <f t="shared" si="10"/>
        <v>38500i</v>
      </c>
      <c r="F77" s="3">
        <f t="shared" si="11"/>
        <v>2.5974025974025974</v>
      </c>
      <c r="G77" s="3">
        <f t="shared" si="12"/>
        <v>-32.732501264968796</v>
      </c>
      <c r="H77" s="3" t="str">
        <f t="shared" si="13"/>
        <v>-1.93896169608769i</v>
      </c>
      <c r="I77" s="1" t="str">
        <f t="shared" si="14"/>
        <v>-32.7325012649688-1.93896169608769i</v>
      </c>
      <c r="J77" s="1" t="str">
        <f t="shared" si="15"/>
        <v>-0.0304438481006678+0.00180338969120829i</v>
      </c>
      <c r="K77" s="1">
        <f t="shared" si="16"/>
        <v>-30.314796469673297</v>
      </c>
      <c r="L77" s="1">
        <f t="shared" si="17"/>
        <v>176.60995499608492</v>
      </c>
      <c r="M77" s="1">
        <f t="shared" si="18"/>
        <v>-3.04438481006678E-2</v>
      </c>
      <c r="N77" s="1">
        <f t="shared" si="19"/>
        <v>1.8033896912082899E-3</v>
      </c>
    </row>
    <row r="78" spans="4:14">
      <c r="D78" s="1">
        <v>39000</v>
      </c>
      <c r="E78" s="1" t="str">
        <f t="shared" si="10"/>
        <v>39000i</v>
      </c>
      <c r="F78" s="3">
        <f t="shared" si="11"/>
        <v>2.5641025641025639</v>
      </c>
      <c r="G78" s="3">
        <f t="shared" si="12"/>
        <v>-31.873109796186711</v>
      </c>
      <c r="H78" s="3" t="str">
        <f t="shared" si="13"/>
        <v>-1.47338963907011i</v>
      </c>
      <c r="I78" s="1" t="str">
        <f t="shared" si="14"/>
        <v>-31.8731097961867-1.47338963907011i</v>
      </c>
      <c r="J78" s="1" t="str">
        <f t="shared" si="15"/>
        <v>-0.0313075081932397+0.00144724372651397i</v>
      </c>
      <c r="K78" s="1">
        <f t="shared" si="16"/>
        <v>-30.077759358838811</v>
      </c>
      <c r="L78" s="1">
        <f t="shared" si="17"/>
        <v>177.35328766284746</v>
      </c>
      <c r="M78" s="1">
        <f t="shared" si="18"/>
        <v>-3.13075081932397E-2</v>
      </c>
      <c r="N78" s="1">
        <f t="shared" si="19"/>
        <v>1.44724372651397E-3</v>
      </c>
    </row>
    <row r="79" spans="4:14">
      <c r="D79" s="1">
        <v>39500</v>
      </c>
      <c r="E79" s="1" t="str">
        <f t="shared" si="10"/>
        <v>39500i</v>
      </c>
      <c r="F79" s="3">
        <f t="shared" si="11"/>
        <v>2.5316455696202529</v>
      </c>
      <c r="G79" s="3">
        <f t="shared" si="12"/>
        <v>-31.046146450889275</v>
      </c>
      <c r="H79" s="3" t="str">
        <f t="shared" si="13"/>
        <v>-1.03602351943761i</v>
      </c>
      <c r="I79" s="1" t="str">
        <f t="shared" si="14"/>
        <v>-31.0461464508893-1.03602351943761i</v>
      </c>
      <c r="J79" s="1" t="str">
        <f t="shared" si="15"/>
        <v>-0.032174287849608+0.0010736700925533i</v>
      </c>
      <c r="K79" s="1">
        <f t="shared" si="16"/>
        <v>-29.844987588628499</v>
      </c>
      <c r="L79" s="1">
        <f t="shared" si="17"/>
        <v>178.0887239622607</v>
      </c>
      <c r="M79" s="1">
        <f t="shared" si="18"/>
        <v>-3.2174287849607998E-2</v>
      </c>
      <c r="N79" s="1">
        <f t="shared" si="19"/>
        <v>1.0736700925533E-3</v>
      </c>
    </row>
    <row r="80" spans="4:14">
      <c r="D80" s="1">
        <v>40000</v>
      </c>
      <c r="E80" s="1" t="str">
        <f t="shared" si="10"/>
        <v>40000i</v>
      </c>
      <c r="F80" s="3">
        <f t="shared" si="11"/>
        <v>2.5</v>
      </c>
      <c r="G80" s="3">
        <f t="shared" si="12"/>
        <v>-30.25</v>
      </c>
      <c r="H80" s="3" t="str">
        <f t="shared" si="13"/>
        <v>-0.625i</v>
      </c>
      <c r="I80" s="1" t="str">
        <f t="shared" si="14"/>
        <v>-30.25-0.625i</v>
      </c>
      <c r="J80" s="1" t="str">
        <f t="shared" si="15"/>
        <v>-0.0330437454129615+0.000682722012664493i</v>
      </c>
      <c r="K80" s="1">
        <f t="shared" si="16"/>
        <v>-29.61636111526818</v>
      </c>
      <c r="L80" s="1">
        <f t="shared" si="17"/>
        <v>178.81637130727125</v>
      </c>
      <c r="M80" s="1">
        <f t="shared" si="18"/>
        <v>-3.3043745412961498E-2</v>
      </c>
      <c r="N80" s="1">
        <f t="shared" si="19"/>
        <v>6.8272201266449302E-4</v>
      </c>
    </row>
    <row r="81" spans="4:14">
      <c r="D81" s="1">
        <v>40500</v>
      </c>
      <c r="E81" s="1" t="str">
        <f t="shared" si="10"/>
        <v>40500i</v>
      </c>
      <c r="F81" s="3">
        <f t="shared" si="11"/>
        <v>2.4691358024691357</v>
      </c>
      <c r="G81" s="3">
        <f t="shared" si="12"/>
        <v>-29.48315805517451</v>
      </c>
      <c r="H81" s="3" t="str">
        <f t="shared" si="13"/>
        <v>-0.238596570456549i</v>
      </c>
      <c r="I81" s="1" t="str">
        <f t="shared" si="14"/>
        <v>-29.4831580551745-0.238596570456549i</v>
      </c>
      <c r="J81" s="1" t="str">
        <f t="shared" si="15"/>
        <v>-0.0339154479856898+0.000274465495173196i</v>
      </c>
      <c r="K81" s="1">
        <f t="shared" si="16"/>
        <v>-29.391764426511088</v>
      </c>
      <c r="L81" s="1">
        <f t="shared" si="17"/>
        <v>179.53633603133008</v>
      </c>
      <c r="M81" s="1">
        <f t="shared" si="18"/>
        <v>-3.3915447985689802E-2</v>
      </c>
      <c r="N81" s="1">
        <f t="shared" si="19"/>
        <v>2.7446549517319601E-4</v>
      </c>
    </row>
    <row r="82" spans="4:14">
      <c r="D82" s="1">
        <v>41000</v>
      </c>
      <c r="E82" s="1" t="str">
        <f t="shared" si="10"/>
        <v>41000i</v>
      </c>
      <c r="F82" s="3">
        <f t="shared" si="11"/>
        <v>2.4390243902439024</v>
      </c>
      <c r="G82" s="3">
        <f t="shared" si="12"/>
        <v>-28.744199881023199</v>
      </c>
      <c r="H82" s="3" t="str">
        <f t="shared" si="13"/>
        <v>0.124780545842341i</v>
      </c>
      <c r="I82" s="1" t="str">
        <f t="shared" si="14"/>
        <v>-28.7441998810232+0.124780545842341i</v>
      </c>
      <c r="J82" s="1" t="str">
        <f t="shared" si="15"/>
        <v>-0.0347889716748741-0.000151021315355883i</v>
      </c>
      <c r="K82" s="1">
        <f t="shared" si="16"/>
        <v>-29.171086325453231</v>
      </c>
      <c r="L82" s="1">
        <f t="shared" si="17"/>
        <v>-179.75127664842444</v>
      </c>
      <c r="M82" s="1">
        <f t="shared" si="18"/>
        <v>-3.4788971674874103E-2</v>
      </c>
      <c r="N82" s="1">
        <f t="shared" si="19"/>
        <v>-1.51021315355883E-4</v>
      </c>
    </row>
    <row r="83" spans="4:14">
      <c r="D83" s="1">
        <v>41500</v>
      </c>
      <c r="E83" s="1" t="str">
        <f t="shared" si="10"/>
        <v>41500i</v>
      </c>
      <c r="F83" s="3">
        <f t="shared" si="11"/>
        <v>2.4096385542168672</v>
      </c>
      <c r="G83" s="3">
        <f t="shared" si="12"/>
        <v>-28.031789809841769</v>
      </c>
      <c r="H83" s="3" t="str">
        <f t="shared" si="13"/>
        <v>0.466607320558183i</v>
      </c>
      <c r="I83" s="1" t="str">
        <f t="shared" si="14"/>
        <v>-28.0317898098418+0.466607320558183i</v>
      </c>
      <c r="J83" s="1" t="str">
        <f t="shared" si="15"/>
        <v>-0.0356639018028415-0.000593648774258126i</v>
      </c>
      <c r="K83" s="1">
        <f t="shared" si="16"/>
        <v>-28.954219726900561</v>
      </c>
      <c r="L83" s="1">
        <f t="shared" si="17"/>
        <v>-179.04636266323121</v>
      </c>
      <c r="M83" s="1">
        <f t="shared" si="18"/>
        <v>-3.5663901802841499E-2</v>
      </c>
      <c r="N83" s="1">
        <f t="shared" si="19"/>
        <v>-5.9364877425812604E-4</v>
      </c>
    </row>
    <row r="84" spans="4:14">
      <c r="D84" s="1">
        <v>42000</v>
      </c>
      <c r="E84" s="1" t="str">
        <f t="shared" si="10"/>
        <v>42000i</v>
      </c>
      <c r="F84" s="3">
        <f t="shared" si="11"/>
        <v>2.3809523809523809</v>
      </c>
      <c r="G84" s="3">
        <f t="shared" si="12"/>
        <v>-27.344671201814059</v>
      </c>
      <c r="H84" s="3" t="str">
        <f t="shared" si="13"/>
        <v>0.788251808659972i</v>
      </c>
      <c r="I84" s="1" t="str">
        <f t="shared" si="14"/>
        <v>-27.3446712018141+0.788251808659972i</v>
      </c>
      <c r="J84" s="1" t="str">
        <f t="shared" si="15"/>
        <v>-0.0365398330848602-0.00105331635932648i</v>
      </c>
      <c r="K84" s="1">
        <f t="shared" si="16"/>
        <v>-28.741061465423371</v>
      </c>
      <c r="L84" s="1">
        <f t="shared" si="17"/>
        <v>-178.34881912037636</v>
      </c>
      <c r="M84" s="1">
        <f t="shared" si="18"/>
        <v>-3.6539833084860203E-2</v>
      </c>
      <c r="N84" s="1">
        <f t="shared" si="19"/>
        <v>-1.0533163593264799E-3</v>
      </c>
    </row>
    <row r="85" spans="4:14">
      <c r="D85" s="1">
        <v>42500</v>
      </c>
      <c r="E85" s="1" t="str">
        <f t="shared" si="10"/>
        <v>42500i</v>
      </c>
      <c r="F85" s="3">
        <f t="shared" si="11"/>
        <v>2.3529411764705883</v>
      </c>
      <c r="G85" s="3">
        <f t="shared" si="12"/>
        <v>-26.681660899653981</v>
      </c>
      <c r="H85" s="3" t="str">
        <f t="shared" si="13"/>
        <v>1.09098310604519i</v>
      </c>
      <c r="I85" s="1" t="str">
        <f t="shared" si="14"/>
        <v>-26.681660899654+1.09098310604519i</v>
      </c>
      <c r="J85" s="1" t="str">
        <f t="shared" si="15"/>
        <v>-0.0374163697759866-0.00152991327896198i</v>
      </c>
      <c r="K85" s="1">
        <f t="shared" si="16"/>
        <v>-28.531512114303386</v>
      </c>
      <c r="L85" s="1">
        <f t="shared" si="17"/>
        <v>-177.658544326802</v>
      </c>
      <c r="M85" s="1">
        <f t="shared" si="18"/>
        <v>-3.7416369775986599E-2</v>
      </c>
      <c r="N85" s="1">
        <f t="shared" si="19"/>
        <v>-1.52991327896198E-3</v>
      </c>
    </row>
    <row r="86" spans="4:14">
      <c r="D86" s="1">
        <v>43000</v>
      </c>
      <c r="E86" s="1" t="str">
        <f t="shared" si="10"/>
        <v>43000i</v>
      </c>
      <c r="F86" s="3">
        <f t="shared" si="11"/>
        <v>2.3255813953488373</v>
      </c>
      <c r="G86" s="3">
        <f t="shared" si="12"/>
        <v>-26.041644131963224</v>
      </c>
      <c r="H86" s="3" t="str">
        <f t="shared" si="13"/>
        <v>1.37597947350548i</v>
      </c>
      <c r="I86" s="1" t="str">
        <f t="shared" si="14"/>
        <v>-26.0416441319632+1.37597947350548i</v>
      </c>
      <c r="J86" s="1" t="str">
        <f t="shared" si="15"/>
        <v>-0.0382931257890098-0.00202331906522634i</v>
      </c>
      <c r="K86" s="1">
        <f t="shared" si="16"/>
        <v>-28.325475814641695</v>
      </c>
      <c r="L86" s="1">
        <f t="shared" si="17"/>
        <v>-176.97543780896842</v>
      </c>
      <c r="M86" s="1">
        <f t="shared" si="18"/>
        <v>-3.8293125789009799E-2</v>
      </c>
      <c r="N86" s="1">
        <f t="shared" si="19"/>
        <v>-2.0233190652263399E-3</v>
      </c>
    </row>
    <row r="87" spans="4:14">
      <c r="D87" s="1">
        <v>43500</v>
      </c>
      <c r="E87" s="1" t="str">
        <f t="shared" si="10"/>
        <v>43500i</v>
      </c>
      <c r="F87" s="3">
        <f t="shared" si="11"/>
        <v>2.2988505747126435</v>
      </c>
      <c r="G87" s="3">
        <f t="shared" si="12"/>
        <v>-25.423569824283256</v>
      </c>
      <c r="H87" s="3" t="str">
        <f t="shared" si="13"/>
        <v>1.64433571297322i</v>
      </c>
      <c r="I87" s="1" t="str">
        <f t="shared" si="14"/>
        <v>-25.4235698242833+1.64433571297322i</v>
      </c>
      <c r="J87" s="1" t="str">
        <f t="shared" si="15"/>
        <v>-0.039169724785367-0.00253340415122946i</v>
      </c>
      <c r="K87" s="1">
        <f t="shared" si="16"/>
        <v>-28.122860113953152</v>
      </c>
      <c r="L87" s="1">
        <f t="shared" si="17"/>
        <v>-176.29940032926467</v>
      </c>
      <c r="M87" s="1">
        <f t="shared" si="18"/>
        <v>-3.9169724785366997E-2</v>
      </c>
      <c r="N87" s="1">
        <f t="shared" si="19"/>
        <v>-2.5334041512294599E-3</v>
      </c>
    </row>
    <row r="88" spans="4:14">
      <c r="D88" s="1">
        <v>44000</v>
      </c>
      <c r="E88" s="1" t="str">
        <f t="shared" si="10"/>
        <v>44000i</v>
      </c>
      <c r="F88" s="3">
        <f t="shared" si="11"/>
        <v>2.2727272727272729</v>
      </c>
      <c r="G88" s="3">
        <f t="shared" si="12"/>
        <v>-24.826446280991743</v>
      </c>
      <c r="H88" s="3" t="str">
        <f t="shared" si="13"/>
        <v>1.89706987227648i</v>
      </c>
      <c r="I88" s="1" t="str">
        <f t="shared" si="14"/>
        <v>-24.8264462809917+1.89706987227648i</v>
      </c>
      <c r="J88" s="1" t="str">
        <f t="shared" si="15"/>
        <v>-0.0400458002408365-0.00306003043239656i</v>
      </c>
      <c r="K88" s="1">
        <f t="shared" si="16"/>
        <v>-27.923575813624176</v>
      </c>
      <c r="L88" s="1">
        <f t="shared" si="17"/>
        <v>-175.63033389924357</v>
      </c>
      <c r="M88" s="1">
        <f t="shared" si="18"/>
        <v>-4.0045800240836503E-2</v>
      </c>
      <c r="N88" s="1">
        <f t="shared" si="19"/>
        <v>-3.06003043239656E-3</v>
      </c>
    </row>
    <row r="89" spans="4:14">
      <c r="D89" s="1">
        <v>44500</v>
      </c>
      <c r="E89" s="1" t="str">
        <f t="shared" si="10"/>
        <v>44500i</v>
      </c>
      <c r="F89" s="3">
        <f t="shared" si="11"/>
        <v>2.2471910112359552</v>
      </c>
      <c r="G89" s="3">
        <f t="shared" si="12"/>
        <v>-24.249337204898374</v>
      </c>
      <c r="H89" s="3" t="str">
        <f t="shared" si="13"/>
        <v>2.13512934611309i</v>
      </c>
      <c r="I89" s="1" t="str">
        <f t="shared" si="14"/>
        <v>-24.2493372048984+2.13512934611309i</v>
      </c>
      <c r="J89" s="1" t="str">
        <f t="shared" si="15"/>
        <v>-0.0409209954877348-0.00360305181126249i</v>
      </c>
      <c r="K89" s="1">
        <f t="shared" si="16"/>
        <v>-27.727536824660088</v>
      </c>
      <c r="L89" s="1">
        <f t="shared" si="17"/>
        <v>-174.96814178993935</v>
      </c>
      <c r="M89" s="1">
        <f t="shared" si="18"/>
        <v>-4.0920995487734799E-2</v>
      </c>
      <c r="N89" s="1">
        <f t="shared" si="19"/>
        <v>-3.6030518112624898E-3</v>
      </c>
    </row>
    <row r="90" spans="4:14">
      <c r="D90" s="1">
        <v>45000</v>
      </c>
      <c r="E90" s="1" t="str">
        <f t="shared" si="10"/>
        <v>45000i</v>
      </c>
      <c r="F90" s="3">
        <f t="shared" si="11"/>
        <v>2.2222222222222223</v>
      </c>
      <c r="G90" s="3">
        <f t="shared" si="12"/>
        <v>-23.691358024691361</v>
      </c>
      <c r="H90" s="3" t="str">
        <f t="shared" si="13"/>
        <v>2.35939643347051i</v>
      </c>
      <c r="I90" s="1" t="str">
        <f t="shared" si="14"/>
        <v>-23.6913580246914+2.35939643347051i</v>
      </c>
      <c r="J90" s="1" t="str">
        <f t="shared" si="15"/>
        <v>-0.0417949637352835-0.00416231472553341i</v>
      </c>
      <c r="K90" s="1">
        <f t="shared" si="16"/>
        <v>-27.534660031188658</v>
      </c>
      <c r="L90" s="1">
        <f t="shared" si="17"/>
        <v>-174.31272853950986</v>
      </c>
      <c r="M90" s="1">
        <f t="shared" si="18"/>
        <v>-4.1794963735283498E-2</v>
      </c>
      <c r="N90" s="1">
        <f t="shared" si="19"/>
        <v>-4.1623147255334097E-3</v>
      </c>
    </row>
    <row r="91" spans="4:14">
      <c r="D91" s="1">
        <v>45500</v>
      </c>
      <c r="E91" s="1" t="str">
        <f t="shared" si="10"/>
        <v>45500i</v>
      </c>
      <c r="F91" s="3">
        <f t="shared" si="11"/>
        <v>2.1978021978021975</v>
      </c>
      <c r="G91" s="3">
        <f t="shared" si="12"/>
        <v>-23.151672503320853</v>
      </c>
      <c r="H91" s="3" t="str">
        <f t="shared" si="13"/>
        <v>2.57069340513369i</v>
      </c>
      <c r="I91" s="1" t="str">
        <f t="shared" si="14"/>
        <v>-23.1516725033209+2.57069340513369i</v>
      </c>
      <c r="J91" s="1" t="str">
        <f t="shared" si="15"/>
        <v>-0.0426673680697247-0.00473765865924026i</v>
      </c>
      <c r="K91" s="1">
        <f t="shared" si="16"/>
        <v>-27.344865161229521</v>
      </c>
      <c r="L91" s="1">
        <f t="shared" si="17"/>
        <v>-173.66399995842829</v>
      </c>
      <c r="M91" s="1">
        <f t="shared" si="18"/>
        <v>-4.2667368069724702E-2</v>
      </c>
      <c r="N91" s="1">
        <f t="shared" si="19"/>
        <v>-4.7376586592402601E-3</v>
      </c>
    </row>
    <row r="92" spans="4:14">
      <c r="D92" s="1">
        <v>46000</v>
      </c>
      <c r="E92" s="1" t="str">
        <f t="shared" si="10"/>
        <v>46000i</v>
      </c>
      <c r="F92" s="3">
        <f t="shared" si="11"/>
        <v>2.1739130434782608</v>
      </c>
      <c r="G92" s="3">
        <f t="shared" si="12"/>
        <v>-22.629489603024574</v>
      </c>
      <c r="H92" s="3" t="str">
        <f t="shared" si="13"/>
        <v>2.76978712911975i</v>
      </c>
      <c r="I92" s="1" t="str">
        <f t="shared" si="14"/>
        <v>-22.6294896030246+2.76978712911975i</v>
      </c>
      <c r="J92" s="1" t="str">
        <f t="shared" si="15"/>
        <v>-0.0435378814357051-0.00532891663688428i</v>
      </c>
      <c r="K92" s="1">
        <f t="shared" si="16"/>
        <v>-27.158074664272128</v>
      </c>
      <c r="L92" s="1">
        <f t="shared" si="17"/>
        <v>-173.02186313243459</v>
      </c>
      <c r="M92" s="1">
        <f t="shared" si="18"/>
        <v>-4.3537881435705097E-2</v>
      </c>
      <c r="N92" s="1">
        <f t="shared" si="19"/>
        <v>-5.3289166368842801E-3</v>
      </c>
    </row>
    <row r="93" spans="4:14">
      <c r="D93" s="1">
        <v>46500</v>
      </c>
      <c r="E93" s="1" t="str">
        <f t="shared" si="10"/>
        <v>46500i</v>
      </c>
      <c r="F93" s="3">
        <f t="shared" si="11"/>
        <v>2.150537634408602</v>
      </c>
      <c r="G93" s="3">
        <f t="shared" si="12"/>
        <v>-22.12406058503873</v>
      </c>
      <c r="H93" s="3" t="str">
        <f t="shared" si="13"/>
        <v>2.95739329675754i</v>
      </c>
      <c r="I93" s="1" t="str">
        <f t="shared" si="14"/>
        <v>-22.1240605850387+2.95739329675754i</v>
      </c>
      <c r="J93" s="1" t="str">
        <f t="shared" si="15"/>
        <v>-0.044406186600369-0.005935915700543i</v>
      </c>
      <c r="K93" s="1">
        <f t="shared" si="16"/>
        <v>-26.974213595240073</v>
      </c>
      <c r="L93" s="1">
        <f t="shared" si="17"/>
        <v>-172.38622642344248</v>
      </c>
      <c r="M93" s="1">
        <f t="shared" si="18"/>
        <v>-4.4406186600368998E-2</v>
      </c>
      <c r="N93" s="1">
        <f t="shared" si="19"/>
        <v>-5.9359157005430003E-3</v>
      </c>
    </row>
    <row r="94" spans="4:14">
      <c r="D94" s="1">
        <v>47000</v>
      </c>
      <c r="E94" s="1" t="str">
        <f t="shared" si="10"/>
        <v>47000i</v>
      </c>
      <c r="F94" s="3">
        <f t="shared" si="11"/>
        <v>2.1276595744680851</v>
      </c>
      <c r="G94" s="3">
        <f t="shared" si="12"/>
        <v>-21.634676324128563</v>
      </c>
      <c r="H94" s="3" t="str">
        <f t="shared" si="13"/>
        <v>3.13418028760487i</v>
      </c>
      <c r="I94" s="1" t="str">
        <f t="shared" si="14"/>
        <v>-21.6346763241286+3.13418028760487i</v>
      </c>
      <c r="J94" s="1" t="str">
        <f t="shared" si="15"/>
        <v>-0.0452719761015329-0.0065584773699663i</v>
      </c>
      <c r="K94" s="1">
        <f t="shared" si="16"/>
        <v>-26.793209504449447</v>
      </c>
      <c r="L94" s="1">
        <f t="shared" si="17"/>
        <v>-171.75699946858458</v>
      </c>
      <c r="M94" s="1">
        <f t="shared" si="18"/>
        <v>-4.5271976101532899E-2</v>
      </c>
      <c r="N94" s="1">
        <f t="shared" si="19"/>
        <v>-6.5584773699662998E-3</v>
      </c>
    </row>
    <row r="95" spans="4:14">
      <c r="D95" s="1">
        <v>47500</v>
      </c>
      <c r="E95" s="1" t="str">
        <f t="shared" si="10"/>
        <v>47500i</v>
      </c>
      <c r="F95" s="3">
        <f t="shared" si="11"/>
        <v>2.1052631578947367</v>
      </c>
      <c r="G95" s="3">
        <f t="shared" si="12"/>
        <v>-21.160664819944596</v>
      </c>
      <c r="H95" s="3" t="str">
        <f t="shared" si="13"/>
        <v>3.30077270739175i</v>
      </c>
      <c r="I95" s="1" t="str">
        <f t="shared" si="14"/>
        <v>-21.1606648199446+3.30077270739175i</v>
      </c>
      <c r="J95" s="1" t="str">
        <f t="shared" si="15"/>
        <v>-0.0461349521812491-0.00719641808574752i</v>
      </c>
      <c r="K95" s="1">
        <f t="shared" si="16"/>
        <v>-26.61499233319606</v>
      </c>
      <c r="L95" s="1">
        <f t="shared" si="17"/>
        <v>-171.13409317756361</v>
      </c>
      <c r="M95" s="1">
        <f t="shared" si="18"/>
        <v>-4.6134952181249099E-2</v>
      </c>
      <c r="N95" s="1">
        <f t="shared" si="19"/>
        <v>-7.1964180857475198E-3</v>
      </c>
    </row>
    <row r="96" spans="4:14">
      <c r="D96" s="1">
        <v>48000</v>
      </c>
      <c r="E96" s="1" t="str">
        <f t="shared" si="10"/>
        <v>48000i</v>
      </c>
      <c r="F96" s="3">
        <f t="shared" si="11"/>
        <v>2.083333333333333</v>
      </c>
      <c r="G96" s="3">
        <f t="shared" si="12"/>
        <v>-20.701388888888886</v>
      </c>
      <c r="H96" s="3" t="str">
        <f t="shared" si="13"/>
        <v>3.45775462962963i</v>
      </c>
      <c r="I96" s="1" t="str">
        <f t="shared" si="14"/>
        <v>-20.7013888888889+3.45775462962963i</v>
      </c>
      <c r="J96" s="1" t="str">
        <f t="shared" si="15"/>
        <v>-0.0469948267059903-0.00784954963570089i</v>
      </c>
      <c r="K96" s="1">
        <f t="shared" si="16"/>
        <v>-26.43949431463362</v>
      </c>
      <c r="L96" s="1">
        <f t="shared" si="17"/>
        <v>-170.51741972846872</v>
      </c>
      <c r="M96" s="1">
        <f t="shared" si="18"/>
        <v>-4.6994826705990297E-2</v>
      </c>
      <c r="N96" s="1">
        <f t="shared" si="19"/>
        <v>-7.8495496357008903E-3</v>
      </c>
    </row>
    <row r="97" spans="4:14">
      <c r="D97" s="1">
        <v>48500</v>
      </c>
      <c r="E97" s="1" t="str">
        <f t="shared" si="10"/>
        <v>48500i</v>
      </c>
      <c r="F97" s="3">
        <f t="shared" si="11"/>
        <v>2.061855670103093</v>
      </c>
      <c r="G97" s="3">
        <f t="shared" si="12"/>
        <v>-20.256244021681372</v>
      </c>
      <c r="H97" s="3" t="str">
        <f t="shared" si="13"/>
        <v>3.60567256837882i</v>
      </c>
      <c r="I97" s="1" t="str">
        <f t="shared" si="14"/>
        <v>-20.2562440216814+3.60567256837882i</v>
      </c>
      <c r="J97" s="1" t="str">
        <f t="shared" si="15"/>
        <v>-0.0478513210746333-0.00851767956462301i</v>
      </c>
      <c r="K97" s="1">
        <f t="shared" si="16"/>
        <v>-26.266649879626453</v>
      </c>
      <c r="L97" s="1">
        <f t="shared" si="17"/>
        <v>-169.90689256220148</v>
      </c>
      <c r="M97" s="1">
        <f t="shared" si="18"/>
        <v>-4.7851321074633302E-2</v>
      </c>
      <c r="N97" s="1">
        <f t="shared" si="19"/>
        <v>-8.51767956462301E-3</v>
      </c>
    </row>
    <row r="98" spans="4:14">
      <c r="D98" s="1">
        <v>49000</v>
      </c>
      <c r="E98" s="1" t="str">
        <f t="shared" si="10"/>
        <v>49000i</v>
      </c>
      <c r="F98" s="3">
        <f t="shared" si="11"/>
        <v>2.0408163265306123</v>
      </c>
      <c r="G98" s="3">
        <f t="shared" si="12"/>
        <v>-19.824656393169512</v>
      </c>
      <c r="H98" s="3" t="str">
        <f t="shared" si="13"/>
        <v>3.74503820686959i</v>
      </c>
      <c r="I98" s="1" t="str">
        <f t="shared" si="14"/>
        <v>-19.8246563931695+3.74503820686959i</v>
      </c>
      <c r="J98" s="1" t="str">
        <f t="shared" si="15"/>
        <v>-0.0487041661153459-0.0092006115676506i</v>
      </c>
      <c r="K98" s="1">
        <f t="shared" si="16"/>
        <v>-26.096395567283821</v>
      </c>
      <c r="L98" s="1">
        <f t="shared" si="17"/>
        <v>-169.302426375647</v>
      </c>
      <c r="M98" s="1">
        <f t="shared" si="18"/>
        <v>-4.87041661153459E-2</v>
      </c>
      <c r="N98" s="1">
        <f t="shared" si="19"/>
        <v>-9.2006115676505993E-3</v>
      </c>
    </row>
    <row r="99" spans="4:14">
      <c r="D99" s="1">
        <v>49500</v>
      </c>
      <c r="E99" s="1" t="str">
        <f t="shared" si="10"/>
        <v>49500i</v>
      </c>
      <c r="F99" s="3">
        <f t="shared" si="11"/>
        <v>2.0202020202020203</v>
      </c>
      <c r="G99" s="3">
        <f t="shared" si="12"/>
        <v>-19.40608101214162</v>
      </c>
      <c r="H99" s="3" t="str">
        <f t="shared" si="13"/>
        <v>3.8763309041852i</v>
      </c>
      <c r="I99" s="1" t="str">
        <f t="shared" si="14"/>
        <v>-19.4060810121416+3.8763309041852i</v>
      </c>
      <c r="J99" s="1" t="str">
        <f t="shared" si="15"/>
        <v>-0.0495531019724266-0.00989814586746178i</v>
      </c>
      <c r="K99" s="1">
        <f t="shared" si="16"/>
        <v>-25.928669939901873</v>
      </c>
      <c r="L99" s="1">
        <f t="shared" si="17"/>
        <v>-168.70393711371591</v>
      </c>
      <c r="M99" s="1">
        <f t="shared" si="18"/>
        <v>-4.95531019724266E-2</v>
      </c>
      <c r="N99" s="1">
        <f t="shared" si="19"/>
        <v>-9.89814586746178E-3</v>
      </c>
    </row>
    <row r="100" spans="4:14">
      <c r="D100" s="1">
        <v>50000</v>
      </c>
      <c r="E100" s="1" t="str">
        <f t="shared" si="10"/>
        <v>50000i</v>
      </c>
      <c r="F100" s="3">
        <f t="shared" si="11"/>
        <v>2</v>
      </c>
      <c r="G100" s="3">
        <f t="shared" si="12"/>
        <v>-19</v>
      </c>
      <c r="H100" s="3" t="str">
        <f t="shared" si="13"/>
        <v>4i</v>
      </c>
      <c r="I100" s="1" t="str">
        <f t="shared" si="14"/>
        <v>-19+4i</v>
      </c>
      <c r="J100" s="1" t="str">
        <f t="shared" si="15"/>
        <v>-0.0503978779840849-0.0106100795755968i</v>
      </c>
      <c r="K100" s="1">
        <f t="shared" si="16"/>
        <v>-25.763413502057926</v>
      </c>
      <c r="L100" s="1">
        <f t="shared" si="17"/>
        <v>-168.11134196037207</v>
      </c>
      <c r="M100" s="1">
        <f t="shared" si="18"/>
        <v>-5.0397877984084898E-2</v>
      </c>
      <c r="N100" s="1">
        <f t="shared" si="19"/>
        <v>-1.0610079575596801E-2</v>
      </c>
    </row>
    <row r="101" spans="4:14">
      <c r="D101" s="1">
        <v>50500</v>
      </c>
      <c r="E101" s="1" t="str">
        <f t="shared" si="10"/>
        <v>50500i</v>
      </c>
      <c r="F101" s="3">
        <f t="shared" si="11"/>
        <v>1.9801980198019802</v>
      </c>
      <c r="G101" s="3">
        <f t="shared" si="12"/>
        <v>-18.605920988138415</v>
      </c>
      <c r="H101" s="3" t="str">
        <f t="shared" si="13"/>
        <v>4.11646693539073i</v>
      </c>
      <c r="I101" s="1" t="str">
        <f t="shared" si="14"/>
        <v>-18.6059209881384+4.11646693539073i</v>
      </c>
      <c r="J101" s="1" t="str">
        <f t="shared" si="15"/>
        <v>-0.0512382525520926-0.0113362070381979i</v>
      </c>
      <c r="K101" s="1">
        <f t="shared" si="16"/>
        <v>-25.600568623618972</v>
      </c>
      <c r="L101" s="1">
        <f t="shared" si="17"/>
        <v>-167.52455932875367</v>
      </c>
      <c r="M101" s="1">
        <f t="shared" si="18"/>
        <v>-5.1238252552092599E-2</v>
      </c>
      <c r="N101" s="1">
        <f t="shared" si="19"/>
        <v>-1.1336207038197901E-2</v>
      </c>
    </row>
    <row r="102" spans="4:14">
      <c r="D102" s="1">
        <v>51000</v>
      </c>
      <c r="E102" s="1" t="str">
        <f t="shared" si="10"/>
        <v>51000i</v>
      </c>
      <c r="F102" s="3">
        <f t="shared" si="11"/>
        <v>1.9607843137254901</v>
      </c>
      <c r="G102" s="3">
        <f t="shared" si="12"/>
        <v>-18.223375624759708</v>
      </c>
      <c r="H102" s="3" t="str">
        <f t="shared" si="13"/>
        <v>4.22612720597659i</v>
      </c>
      <c r="I102" s="1" t="str">
        <f t="shared" si="14"/>
        <v>-18.2233756247597+4.22612720597659i</v>
      </c>
      <c r="J102" s="1" t="str">
        <f t="shared" si="15"/>
        <v>-0.0520739930041818-0.01207632016649i</v>
      </c>
      <c r="K102" s="1">
        <f t="shared" si="16"/>
        <v>-25.440079466441983</v>
      </c>
      <c r="L102" s="1">
        <f t="shared" si="17"/>
        <v>-166.94350885048692</v>
      </c>
      <c r="M102" s="1">
        <f t="shared" si="18"/>
        <v>-5.20739930041818E-2</v>
      </c>
      <c r="N102" s="1">
        <f t="shared" si="19"/>
        <v>-1.207632016649E-2</v>
      </c>
    </row>
    <row r="103" spans="4:14">
      <c r="D103" s="1">
        <v>51500</v>
      </c>
      <c r="E103" s="1" t="str">
        <f t="shared" si="10"/>
        <v>51500i</v>
      </c>
      <c r="F103" s="3">
        <f t="shared" si="11"/>
        <v>1.941747572815534</v>
      </c>
      <c r="G103" s="3">
        <f t="shared" si="12"/>
        <v>-17.851918182675085</v>
      </c>
      <c r="H103" s="3" t="str">
        <f t="shared" si="13"/>
        <v>4.32935216206793i</v>
      </c>
      <c r="I103" s="1" t="str">
        <f t="shared" si="14"/>
        <v>-17.8519181826751+4.32935216206793i</v>
      </c>
      <c r="J103" s="1" t="str">
        <f t="shared" si="15"/>
        <v>-0.0529048754500139-0.0128302087523421i</v>
      </c>
      <c r="K103" s="1">
        <f t="shared" si="16"/>
        <v>-25.281891914557786</v>
      </c>
      <c r="L103" s="1">
        <f t="shared" si="17"/>
        <v>-166.36811136428193</v>
      </c>
      <c r="M103" s="1">
        <f t="shared" si="18"/>
        <v>-5.2904875450013898E-2</v>
      </c>
      <c r="N103" s="1">
        <f t="shared" si="19"/>
        <v>-1.2830208752342099E-2</v>
      </c>
    </row>
    <row r="104" spans="4:14">
      <c r="D104" s="1">
        <v>52000</v>
      </c>
      <c r="E104" s="1" t="str">
        <f t="shared" si="10"/>
        <v>52000i</v>
      </c>
      <c r="F104" s="3">
        <f t="shared" si="11"/>
        <v>1.9230769230769229</v>
      </c>
      <c r="G104" s="3">
        <f t="shared" si="12"/>
        <v>-17.491124260355026</v>
      </c>
      <c r="H104" s="3" t="str">
        <f t="shared" si="13"/>
        <v>4.42649066909422i</v>
      </c>
      <c r="I104" s="1" t="str">
        <f t="shared" si="14"/>
        <v>-17.491124260355+4.42649066909422i</v>
      </c>
      <c r="J104" s="1" t="str">
        <f t="shared" si="15"/>
        <v>-0.0537306846314905-0.0135976607692632i</v>
      </c>
      <c r="K104" s="1">
        <f t="shared" si="16"/>
        <v>-25.125953507644262</v>
      </c>
      <c r="L104" s="1">
        <f t="shared" si="17"/>
        <v>-165.79828890389663</v>
      </c>
      <c r="M104" s="1">
        <f t="shared" si="18"/>
        <v>-5.37306846314905E-2</v>
      </c>
      <c r="N104" s="1">
        <f t="shared" si="19"/>
        <v>-1.3597660769263199E-2</v>
      </c>
    </row>
    <row r="105" spans="4:14">
      <c r="D105" s="1">
        <v>52500</v>
      </c>
      <c r="E105" s="1" t="str">
        <f t="shared" si="10"/>
        <v>52500i</v>
      </c>
      <c r="F105" s="3">
        <f t="shared" si="11"/>
        <v>1.9047619047619047</v>
      </c>
      <c r="G105" s="3">
        <f t="shared" si="12"/>
        <v>-17.140589569160998</v>
      </c>
      <c r="H105" s="3" t="str">
        <f t="shared" si="13"/>
        <v>4.51787064031962i</v>
      </c>
      <c r="I105" s="1" t="str">
        <f t="shared" si="14"/>
        <v>-17.140589569161+4.51787064031962i</v>
      </c>
      <c r="J105" s="1" t="str">
        <f t="shared" si="15"/>
        <v>-0.0545512137681296-0.0143784626591987i</v>
      </c>
      <c r="K105" s="1">
        <f t="shared" si="16"/>
        <v>-24.972213377606984</v>
      </c>
      <c r="L105" s="1">
        <f t="shared" si="17"/>
        <v>-165.23396468554469</v>
      </c>
      <c r="M105" s="1">
        <f t="shared" si="18"/>
        <v>-5.4551213768129603E-2</v>
      </c>
      <c r="N105" s="1">
        <f t="shared" si="19"/>
        <v>-1.4378462659198701E-2</v>
      </c>
    </row>
    <row r="106" spans="4:14">
      <c r="D106" s="1">
        <v>53000</v>
      </c>
      <c r="E106" s="1" t="str">
        <f t="shared" si="10"/>
        <v>53000i</v>
      </c>
      <c r="F106" s="3">
        <f t="shared" si="11"/>
        <v>1.8867924528301885</v>
      </c>
      <c r="G106" s="3">
        <f t="shared" si="12"/>
        <v>-16.799928800284796</v>
      </c>
      <c r="H106" s="3" t="str">
        <f t="shared" si="13"/>
        <v>4.60380045272272i</v>
      </c>
      <c r="I106" s="1" t="str">
        <f t="shared" si="14"/>
        <v>-16.7999288002848+4.60380045272272i</v>
      </c>
      <c r="J106" s="1" t="str">
        <f t="shared" si="15"/>
        <v>-0.0553662643981873-0.0151723996055042i</v>
      </c>
      <c r="K106" s="1">
        <f t="shared" si="16"/>
        <v>-24.820622188096337</v>
      </c>
      <c r="L106" s="1">
        <f t="shared" si="17"/>
        <v>-164.67506309481968</v>
      </c>
      <c r="M106" s="1">
        <f t="shared" si="18"/>
        <v>-5.5366264398187301E-2</v>
      </c>
      <c r="N106" s="1">
        <f t="shared" si="19"/>
        <v>-1.51723996055042E-2</v>
      </c>
    </row>
    <row r="107" spans="4:14">
      <c r="D107" s="1">
        <v>53500</v>
      </c>
      <c r="E107" s="1" t="str">
        <f t="shared" si="10"/>
        <v>53500i</v>
      </c>
      <c r="F107" s="3">
        <f t="shared" si="11"/>
        <v>1.8691588785046729</v>
      </c>
      <c r="G107" s="3">
        <f t="shared" si="12"/>
        <v>-16.468774565464233</v>
      </c>
      <c r="H107" s="3" t="str">
        <f t="shared" si="13"/>
        <v>4.68457025590122i</v>
      </c>
      <c r="I107" s="1" t="str">
        <f t="shared" si="14"/>
        <v>-16.4687745654642+4.68457025590122i</v>
      </c>
      <c r="J107" s="1" t="str">
        <f t="shared" si="15"/>
        <v>-0.0561756462161542-0.0159792557924791i</v>
      </c>
      <c r="K107" s="1">
        <f t="shared" si="16"/>
        <v>-24.671132076802081</v>
      </c>
      <c r="L107" s="1">
        <f t="shared" si="17"/>
        <v>-164.12150967319928</v>
      </c>
      <c r="M107" s="1">
        <f t="shared" si="18"/>
        <v>-5.6175646216154201E-2</v>
      </c>
      <c r="N107" s="1">
        <f t="shared" si="19"/>
        <v>-1.5979255792479101E-2</v>
      </c>
    </row>
    <row r="108" spans="4:14">
      <c r="D108" s="1">
        <v>54000</v>
      </c>
      <c r="E108" s="1" t="str">
        <f t="shared" si="10"/>
        <v>54000i</v>
      </c>
      <c r="F108" s="3">
        <f t="shared" si="11"/>
        <v>1.8518518518518516</v>
      </c>
      <c r="G108" s="3">
        <f t="shared" si="12"/>
        <v>-16.146776406035663</v>
      </c>
      <c r="H108" s="3" t="str">
        <f t="shared" si="13"/>
        <v>4.76045318294975i</v>
      </c>
      <c r="I108" s="1" t="str">
        <f t="shared" si="14"/>
        <v>-16.1467764060357+4.76045318294975i</v>
      </c>
      <c r="J108" s="1" t="str">
        <f t="shared" si="15"/>
        <v>-0.0569791769072195-0.0167988146518482i</v>
      </c>
      <c r="K108" s="1">
        <f t="shared" si="16"/>
        <v>-24.523696600375231</v>
      </c>
      <c r="L108" s="1">
        <f t="shared" si="17"/>
        <v>-163.57323110419205</v>
      </c>
      <c r="M108" s="1">
        <f t="shared" si="18"/>
        <v>-5.69791769072195E-2</v>
      </c>
      <c r="N108" s="1">
        <f t="shared" si="19"/>
        <v>-1.6798814651848199E-2</v>
      </c>
    </row>
    <row r="109" spans="4:14">
      <c r="D109" s="1">
        <v>54500</v>
      </c>
      <c r="E109" s="1" t="str">
        <f t="shared" si="10"/>
        <v>54500i</v>
      </c>
      <c r="F109" s="3">
        <f t="shared" si="11"/>
        <v>1.8348623853211008</v>
      </c>
      <c r="G109" s="3">
        <f t="shared" si="12"/>
        <v>-15.833599865331198</v>
      </c>
      <c r="H109" s="3" t="str">
        <f t="shared" si="13"/>
        <v>4.83170647143809i</v>
      </c>
      <c r="I109" s="1" t="str">
        <f t="shared" si="14"/>
        <v>-15.8335998653312+4.83170647143809i</v>
      </c>
      <c r="J109" s="1" t="str">
        <f t="shared" si="15"/>
        <v>-0.0577766819792546-0.0176308590965865i</v>
      </c>
      <c r="K109" s="1">
        <f t="shared" si="16"/>
        <v>-24.3782706818366</v>
      </c>
      <c r="L109" s="1">
        <f t="shared" si="17"/>
        <v>-163.03015519917761</v>
      </c>
      <c r="M109" s="1">
        <f t="shared" si="18"/>
        <v>-5.7776681979254597E-2</v>
      </c>
      <c r="N109" s="1">
        <f t="shared" si="19"/>
        <v>-1.7630859096586501E-2</v>
      </c>
    </row>
    <row r="110" spans="4:14">
      <c r="D110" s="1">
        <v>55000</v>
      </c>
      <c r="E110" s="1" t="str">
        <f t="shared" si="10"/>
        <v>55000i</v>
      </c>
      <c r="F110" s="3">
        <f t="shared" si="11"/>
        <v>1.8181818181818181</v>
      </c>
      <c r="G110" s="3">
        <f t="shared" si="12"/>
        <v>-15.528925619834709</v>
      </c>
      <c r="H110" s="3" t="str">
        <f t="shared" si="13"/>
        <v>4.89857250187829i</v>
      </c>
      <c r="I110" s="1" t="str">
        <f t="shared" si="14"/>
        <v>-15.5289256198347+4.89857250187829i</v>
      </c>
      <c r="J110" s="1" t="str">
        <f t="shared" si="15"/>
        <v>-0.0585679945928234-0.0184751717424747i</v>
      </c>
      <c r="K110" s="1">
        <f t="shared" si="16"/>
        <v>-24.234810560340954</v>
      </c>
      <c r="L110" s="1">
        <f t="shared" si="17"/>
        <v>-162.49221088299635</v>
      </c>
      <c r="M110" s="1">
        <f t="shared" si="18"/>
        <v>-5.85679945928234E-2</v>
      </c>
      <c r="N110" s="1">
        <f t="shared" si="19"/>
        <v>-1.8475171742474698E-2</v>
      </c>
    </row>
    <row r="111" spans="4:14">
      <c r="D111" s="1">
        <v>55500</v>
      </c>
      <c r="E111" s="1" t="str">
        <f t="shared" si="10"/>
        <v>55500i</v>
      </c>
      <c r="F111" s="3">
        <f t="shared" si="11"/>
        <v>1.8018018018018016</v>
      </c>
      <c r="G111" s="3">
        <f t="shared" si="12"/>
        <v>-15.232448664881094</v>
      </c>
      <c r="H111" s="3" t="str">
        <f t="shared" si="13"/>
        <v>4.96127976040321i</v>
      </c>
      <c r="I111" s="1" t="str">
        <f t="shared" si="14"/>
        <v>-15.2324486648811+4.96127976040321i</v>
      </c>
      <c r="J111" s="1" t="str">
        <f t="shared" si="15"/>
        <v>-0.059352955389701-0.0193315351177871i</v>
      </c>
      <c r="K111" s="1">
        <f t="shared" si="16"/>
        <v>-24.093273743172041</v>
      </c>
      <c r="L111" s="1">
        <f t="shared" si="17"/>
        <v>-161.95932817932859</v>
      </c>
      <c r="M111" s="1">
        <f t="shared" si="18"/>
        <v>-5.9352955389701E-2</v>
      </c>
      <c r="N111" s="1">
        <f t="shared" si="19"/>
        <v>-1.93315351177871E-2</v>
      </c>
    </row>
    <row r="112" spans="4:14">
      <c r="D112" s="1">
        <v>56000</v>
      </c>
      <c r="E112" s="1" t="str">
        <f t="shared" si="10"/>
        <v>56000i</v>
      </c>
      <c r="F112" s="3">
        <f t="shared" si="11"/>
        <v>1.7857142857142856</v>
      </c>
      <c r="G112" s="3">
        <f t="shared" si="12"/>
        <v>-14.943877551020407</v>
      </c>
      <c r="H112" s="3" t="str">
        <f t="shared" si="13"/>
        <v>5.02004373177843i</v>
      </c>
      <c r="I112" s="1" t="str">
        <f t="shared" si="14"/>
        <v>-14.9438775510204+5.02004373177843i</v>
      </c>
      <c r="J112" s="1" t="str">
        <f t="shared" si="15"/>
        <v>-0.0601314123203394-0.0201997318615002i</v>
      </c>
      <c r="K112" s="1">
        <f t="shared" si="16"/>
        <v>-23.953618959852456</v>
      </c>
      <c r="L112" s="1">
        <f t="shared" si="17"/>
        <v>-161.43143819590983</v>
      </c>
      <c r="M112" s="1">
        <f t="shared" si="18"/>
        <v>-6.0131412320339403E-2</v>
      </c>
      <c r="N112" s="1">
        <f t="shared" si="19"/>
        <v>-2.01997318615002E-2</v>
      </c>
    </row>
    <row r="113" spans="4:14">
      <c r="D113" s="1">
        <v>56500</v>
      </c>
      <c r="E113" s="1" t="str">
        <f t="shared" si="10"/>
        <v>56500i</v>
      </c>
      <c r="F113" s="3">
        <f t="shared" si="11"/>
        <v>1.7699115044247786</v>
      </c>
      <c r="G113" s="3">
        <f t="shared" si="12"/>
        <v>-14.662933667475915</v>
      </c>
      <c r="H113" s="3" t="str">
        <f t="shared" si="13"/>
        <v>5.07506772832711i</v>
      </c>
      <c r="I113" s="1" t="str">
        <f t="shared" si="14"/>
        <v>-14.6629336674759+5.07506772832711i</v>
      </c>
      <c r="J113" s="1" t="str">
        <f t="shared" si="15"/>
        <v>-0.0609032204706866-0.0210795449104135i</v>
      </c>
      <c r="K113" s="1">
        <f t="shared" si="16"/>
        <v>-23.815806118259417</v>
      </c>
      <c r="L113" s="1">
        <f t="shared" si="17"/>
        <v>-160.90847310961851</v>
      </c>
      <c r="M113" s="1">
        <f t="shared" si="18"/>
        <v>-6.0903220470686602E-2</v>
      </c>
      <c r="N113" s="1">
        <f t="shared" si="19"/>
        <v>-2.10795449104135E-2</v>
      </c>
    </row>
    <row r="114" spans="4:14">
      <c r="D114" s="1">
        <v>57000</v>
      </c>
      <c r="E114" s="1" t="str">
        <f t="shared" si="10"/>
        <v>57000i</v>
      </c>
      <c r="F114" s="3">
        <f t="shared" si="11"/>
        <v>1.7543859649122806</v>
      </c>
      <c r="G114" s="3">
        <f t="shared" si="12"/>
        <v>-14.389350569405968</v>
      </c>
      <c r="H114" s="3" t="str">
        <f t="shared" si="13"/>
        <v>5.12654365985755i</v>
      </c>
      <c r="I114" s="1" t="str">
        <f t="shared" si="14"/>
        <v>-14.389350569406+5.12654365985755i</v>
      </c>
      <c r="J114" s="1" t="str">
        <f t="shared" si="15"/>
        <v>-0.0616682418887412-0.021970757675573i</v>
      </c>
      <c r="K114" s="1">
        <f t="shared" si="16"/>
        <v>-23.679796262642672</v>
      </c>
      <c r="L114" s="1">
        <f t="shared" si="17"/>
        <v>-160.39036615147111</v>
      </c>
      <c r="M114" s="1">
        <f t="shared" si="18"/>
        <v>-6.1668241888741197E-2</v>
      </c>
      <c r="N114" s="1">
        <f t="shared" si="19"/>
        <v>-2.1970757675573001E-2</v>
      </c>
    </row>
    <row r="115" spans="4:14">
      <c r="D115" s="1">
        <v>57500</v>
      </c>
      <c r="E115" s="1" t="str">
        <f t="shared" si="10"/>
        <v>57500i</v>
      </c>
      <c r="F115" s="3">
        <f t="shared" si="11"/>
        <v>1.7391304347826084</v>
      </c>
      <c r="G115" s="3">
        <f t="shared" si="12"/>
        <v>-14.122873345935723</v>
      </c>
      <c r="H115" s="3" t="str">
        <f t="shared" si="13"/>
        <v>5.17465274923975i</v>
      </c>
      <c r="I115" s="1" t="str">
        <f t="shared" si="14"/>
        <v>-14.1228733459357+5.17465274923975i</v>
      </c>
      <c r="J115" s="1" t="str">
        <f t="shared" si="15"/>
        <v>-0.062426345411187-0.0228731542083787i</v>
      </c>
      <c r="K115" s="1">
        <f t="shared" si="16"/>
        <v>-23.545551533448361</v>
      </c>
      <c r="L115" s="1">
        <f t="shared" si="17"/>
        <v>-159.87705159155706</v>
      </c>
      <c r="M115" s="1">
        <f t="shared" si="18"/>
        <v>-6.2426345411187002E-2</v>
      </c>
      <c r="N115" s="1">
        <f t="shared" si="19"/>
        <v>-2.2873154208378699E-2</v>
      </c>
    </row>
    <row r="116" spans="4:14">
      <c r="D116" s="1">
        <v>58000</v>
      </c>
      <c r="E116" s="1" t="str">
        <f t="shared" si="10"/>
        <v>58000i</v>
      </c>
      <c r="F116" s="3">
        <f t="shared" si="11"/>
        <v>1.7241379310344829</v>
      </c>
      <c r="G116" s="3">
        <f t="shared" si="12"/>
        <v>-13.863258026159336</v>
      </c>
      <c r="H116" s="3" t="str">
        <f t="shared" si="13"/>
        <v>5.21956619787609i</v>
      </c>
      <c r="I116" s="1" t="str">
        <f t="shared" si="14"/>
        <v>-13.8632580261593+5.21956619787609i</v>
      </c>
      <c r="J116" s="1" t="str">
        <f t="shared" si="15"/>
        <v>-0.0631774064904284-0.0237865193567543i</v>
      </c>
      <c r="K116" s="1">
        <f t="shared" si="16"/>
        <v>-23.413035128857445</v>
      </c>
      <c r="L116" s="1">
        <f t="shared" si="17"/>
        <v>-159.36846472394274</v>
      </c>
      <c r="M116" s="1">
        <f t="shared" si="18"/>
        <v>-6.3177406490428398E-2</v>
      </c>
      <c r="N116" s="1">
        <f t="shared" si="19"/>
        <v>-2.3786519356754299E-2</v>
      </c>
    </row>
    <row r="117" spans="4:14">
      <c r="D117" s="1">
        <v>58500</v>
      </c>
      <c r="E117" s="1" t="str">
        <f t="shared" si="10"/>
        <v>58500i</v>
      </c>
      <c r="F117" s="3">
        <f t="shared" si="11"/>
        <v>1.7094017094017095</v>
      </c>
      <c r="G117" s="3">
        <f t="shared" si="12"/>
        <v>-13.610271020527431</v>
      </c>
      <c r="H117" s="3" t="str">
        <f t="shared" si="13"/>
        <v>5.26144580494789i</v>
      </c>
      <c r="I117" s="1" t="str">
        <f t="shared" si="14"/>
        <v>-13.6102710205274+5.26144580494789i</v>
      </c>
      <c r="J117" s="1" t="str">
        <f t="shared" si="15"/>
        <v>-0.0639213070223232-0.0247106389117559i</v>
      </c>
      <c r="K117" s="1">
        <f t="shared" si="16"/>
        <v>-23.282211267952505</v>
      </c>
      <c r="L117" s="1">
        <f t="shared" si="17"/>
        <v>-158.86454185156893</v>
      </c>
      <c r="M117" s="1">
        <f t="shared" si="18"/>
        <v>-6.3921307022323196E-2</v>
      </c>
      <c r="N117" s="1">
        <f t="shared" si="19"/>
        <v>-2.47106389117559E-2</v>
      </c>
    </row>
    <row r="118" spans="4:14">
      <c r="D118" s="1">
        <v>59000</v>
      </c>
      <c r="E118" s="1" t="str">
        <f t="shared" si="10"/>
        <v>59000i</v>
      </c>
      <c r="F118" s="3">
        <f t="shared" si="11"/>
        <v>1.6949152542372883</v>
      </c>
      <c r="G118" s="3">
        <f t="shared" si="12"/>
        <v>-13.36368859523126</v>
      </c>
      <c r="H118" s="3" t="str">
        <f t="shared" si="13"/>
        <v>5.3004445439894i</v>
      </c>
      <c r="I118" s="1" t="str">
        <f t="shared" si="14"/>
        <v>-13.3636885952313+5.3004445439894i</v>
      </c>
      <c r="J118" s="1" t="str">
        <f t="shared" si="15"/>
        <v>-0.064657935174879-0.0256452997449823i</v>
      </c>
      <c r="K118" s="1">
        <f t="shared" si="16"/>
        <v>-23.153045155432377</v>
      </c>
      <c r="L118" s="1">
        <f t="shared" si="17"/>
        <v>-158.36522027116743</v>
      </c>
      <c r="M118" s="1">
        <f t="shared" si="18"/>
        <v>-6.4657935174879E-2</v>
      </c>
      <c r="N118" s="1">
        <f t="shared" si="19"/>
        <v>-2.5645299744982301E-2</v>
      </c>
    </row>
    <row r="119" spans="4:14">
      <c r="D119" s="1">
        <v>59500</v>
      </c>
      <c r="E119" s="1" t="str">
        <f t="shared" si="10"/>
        <v>59500i</v>
      </c>
      <c r="F119" s="3">
        <f t="shared" si="11"/>
        <v>1.680672268907563</v>
      </c>
      <c r="G119" s="3">
        <f t="shared" si="12"/>
        <v>-13.12329637737448</v>
      </c>
      <c r="H119" s="3" t="str">
        <f t="shared" si="13"/>
        <v>5.33670710004219i</v>
      </c>
      <c r="I119" s="1" t="str">
        <f t="shared" si="14"/>
        <v>-13.1232963773745+5.33670710004219i</v>
      </c>
      <c r="J119" s="1" t="str">
        <f t="shared" si="15"/>
        <v>-0.0653871852181627-0.0265902899371503i</v>
      </c>
      <c r="K119" s="1">
        <f t="shared" si="16"/>
        <v>-23.025502947797669</v>
      </c>
      <c r="L119" s="1">
        <f t="shared" si="17"/>
        <v>-157.87043825821718</v>
      </c>
      <c r="M119" s="1">
        <f t="shared" si="18"/>
        <v>-6.5387185218162697E-2</v>
      </c>
      <c r="N119" s="1">
        <f t="shared" si="19"/>
        <v>-2.6590289937150301E-2</v>
      </c>
    </row>
    <row r="120" spans="4:14">
      <c r="D120" s="1">
        <v>60000</v>
      </c>
      <c r="E120" s="1" t="str">
        <f t="shared" si="10"/>
        <v>60000i</v>
      </c>
      <c r="F120" s="3">
        <f t="shared" si="11"/>
        <v>1.6666666666666667</v>
      </c>
      <c r="G120" s="3">
        <f t="shared" si="12"/>
        <v>-12.888888888888891</v>
      </c>
      <c r="H120" s="3" t="str">
        <f t="shared" si="13"/>
        <v>5.37037037037037i</v>
      </c>
      <c r="I120" s="1" t="str">
        <f t="shared" si="14"/>
        <v>-12.8888888888889+5.37037037037037i</v>
      </c>
      <c r="J120" s="1" t="str">
        <f t="shared" si="15"/>
        <v>-0.0661089573556417-0.027545398898184i</v>
      </c>
      <c r="K120" s="1">
        <f t="shared" si="16"/>
        <v>-22.899551720936113</v>
      </c>
      <c r="L120" s="1">
        <f t="shared" si="17"/>
        <v>-157.38013505195963</v>
      </c>
      <c r="M120" s="1">
        <f t="shared" si="18"/>
        <v>-6.6108957355641706E-2</v>
      </c>
      <c r="N120" s="1">
        <f t="shared" si="19"/>
        <v>-2.7545398898184002E-2</v>
      </c>
    </row>
    <row r="121" spans="4:14">
      <c r="D121" s="1">
        <v>60500</v>
      </c>
      <c r="E121" s="1" t="str">
        <f t="shared" si="10"/>
        <v>60500i</v>
      </c>
      <c r="F121" s="3">
        <f t="shared" si="11"/>
        <v>1.6528925619834711</v>
      </c>
      <c r="G121" s="3">
        <f t="shared" si="12"/>
        <v>-12.660269107301415</v>
      </c>
      <c r="H121" s="3" t="str">
        <f t="shared" si="13"/>
        <v>5.40156393147061i</v>
      </c>
      <c r="I121" s="1" t="str">
        <f t="shared" si="14"/>
        <v>-12.6602691073014+5.40156393147061i</v>
      </c>
      <c r="J121" s="1" t="str">
        <f t="shared" si="15"/>
        <v>-0.0668231575571686-0.0285104174791682i</v>
      </c>
      <c r="K121" s="1">
        <f t="shared" si="16"/>
        <v>-22.775159439038308</v>
      </c>
      <c r="L121" s="1">
        <f t="shared" si="17"/>
        <v>-156.8942508404902</v>
      </c>
      <c r="M121" s="1">
        <f t="shared" si="18"/>
        <v>-6.6823157557168597E-2</v>
      </c>
      <c r="N121" s="1">
        <f t="shared" si="19"/>
        <v>-2.8510417479168201E-2</v>
      </c>
    </row>
    <row r="122" spans="4:14">
      <c r="D122" s="1">
        <v>61000</v>
      </c>
      <c r="E122" s="1" t="str">
        <f t="shared" si="10"/>
        <v>61000i</v>
      </c>
      <c r="F122" s="3">
        <f t="shared" si="11"/>
        <v>1.639344262295082</v>
      </c>
      <c r="G122" s="3">
        <f t="shared" si="12"/>
        <v>-12.437248051599033</v>
      </c>
      <c r="H122" s="3" t="str">
        <f t="shared" si="13"/>
        <v>5.43041047488556i</v>
      </c>
      <c r="I122" s="1" t="str">
        <f t="shared" si="14"/>
        <v>-12.437248051599+5.43041047488556i</v>
      </c>
      <c r="J122" s="1" t="str">
        <f t="shared" si="15"/>
        <v>-0.0675296973937858-0.0294851380764991i</v>
      </c>
      <c r="K122" s="1">
        <f t="shared" si="16"/>
        <v>-22.652294924780957</v>
      </c>
      <c r="L122" s="1">
        <f t="shared" si="17"/>
        <v>-156.41272674594188</v>
      </c>
      <c r="M122" s="1">
        <f t="shared" si="18"/>
        <v>-6.7529697393785795E-2</v>
      </c>
      <c r="N122" s="1">
        <f t="shared" si="19"/>
        <v>-2.94851380764991E-2</v>
      </c>
    </row>
    <row r="123" spans="4:14">
      <c r="D123" s="1">
        <v>61500</v>
      </c>
      <c r="E123" s="1" t="str">
        <f t="shared" si="10"/>
        <v>61500i</v>
      </c>
      <c r="F123" s="3">
        <f t="shared" si="11"/>
        <v>1.6260162601626016</v>
      </c>
      <c r="G123" s="3">
        <f t="shared" si="12"/>
        <v>-12.219644391565865</v>
      </c>
      <c r="H123" s="3" t="str">
        <f t="shared" si="13"/>
        <v>5.45702621412492i</v>
      </c>
      <c r="I123" s="1" t="str">
        <f t="shared" si="14"/>
        <v>-12.2196443915659+5.45702621412492i</v>
      </c>
      <c r="J123" s="1" t="str">
        <f t="shared" si="15"/>
        <v>-0.0682284938745196-0.0304693547285628i</v>
      </c>
      <c r="K123" s="1">
        <f t="shared" si="16"/>
        <v>-22.530927830716255</v>
      </c>
      <c r="L123" s="1">
        <f t="shared" si="17"/>
        <v>-155.93550480977441</v>
      </c>
      <c r="M123" s="1">
        <f t="shared" si="18"/>
        <v>-6.8228493874519597E-2</v>
      </c>
      <c r="N123" s="1">
        <f t="shared" si="19"/>
        <v>-3.0469354728562801E-2</v>
      </c>
    </row>
    <row r="124" spans="4:14">
      <c r="D124" s="1">
        <v>62000</v>
      </c>
      <c r="E124" s="1" t="str">
        <f t="shared" si="10"/>
        <v>62000i</v>
      </c>
      <c r="F124" s="3">
        <f t="shared" si="11"/>
        <v>1.6129032258064517</v>
      </c>
      <c r="G124" s="3">
        <f t="shared" si="12"/>
        <v>-12.00728407908429</v>
      </c>
      <c r="H124" s="3" t="str">
        <f t="shared" si="13"/>
        <v>5.48152126481152i</v>
      </c>
      <c r="I124" s="1" t="str">
        <f t="shared" si="14"/>
        <v>-12.0072840790843+5.48152126481152i</v>
      </c>
      <c r="J124" s="1" t="str">
        <f t="shared" si="15"/>
        <v>-0.068919469285314-0.0314628632052639i</v>
      </c>
      <c r="K124" s="1">
        <f t="shared" si="16"/>
        <v>-22.411028611809996</v>
      </c>
      <c r="L124" s="1">
        <f t="shared" si="17"/>
        <v>-155.46252797818147</v>
      </c>
      <c r="M124" s="1">
        <f t="shared" si="18"/>
        <v>-6.8919469285314006E-2</v>
      </c>
      <c r="N124" s="1">
        <f t="shared" si="19"/>
        <v>-3.1462863205263897E-2</v>
      </c>
    </row>
    <row r="125" spans="4:14">
      <c r="D125" s="1">
        <v>62500</v>
      </c>
      <c r="E125" s="1" t="str">
        <f t="shared" si="10"/>
        <v>62500i</v>
      </c>
      <c r="F125" s="3">
        <f t="shared" si="11"/>
        <v>1.6</v>
      </c>
      <c r="G125" s="3">
        <f t="shared" si="12"/>
        <v>-11.800000000000002</v>
      </c>
      <c r="H125" s="3" t="str">
        <f t="shared" si="13"/>
        <v>5.504i</v>
      </c>
      <c r="I125" s="1" t="str">
        <f t="shared" si="14"/>
        <v>-11.8+5.504i</v>
      </c>
      <c r="J125" s="1" t="str">
        <f t="shared" si="15"/>
        <v>-0.069602551030231-0.0324654610907111i</v>
      </c>
      <c r="K125" s="1">
        <f t="shared" si="16"/>
        <v>-22.292568499074999</v>
      </c>
      <c r="L125" s="1">
        <f t="shared" si="17"/>
        <v>-154.99374008762794</v>
      </c>
      <c r="M125" s="1">
        <f t="shared" si="18"/>
        <v>-6.9602551030230997E-2</v>
      </c>
      <c r="N125" s="1">
        <f t="shared" si="19"/>
        <v>-3.2465461090711099E-2</v>
      </c>
    </row>
    <row r="126" spans="4:14">
      <c r="D126" s="1">
        <v>63000</v>
      </c>
      <c r="E126" s="1" t="str">
        <f t="shared" si="10"/>
        <v>63000i</v>
      </c>
      <c r="F126" s="3">
        <f t="shared" si="11"/>
        <v>1.5873015873015872</v>
      </c>
      <c r="G126" s="3">
        <f t="shared" si="12"/>
        <v>-11.59763164525069</v>
      </c>
      <c r="H126" s="3" t="str">
        <f t="shared" si="13"/>
        <v>5.5245613824601i</v>
      </c>
      <c r="I126" s="1" t="str">
        <f t="shared" si="14"/>
        <v>-11.5976316452507+5.5245613824601i</v>
      </c>
      <c r="J126" s="1" t="str">
        <f t="shared" si="15"/>
        <v>-0.0702776714750431-0.0334769478593703i</v>
      </c>
      <c r="K126" s="1">
        <f t="shared" si="16"/>
        <v>-22.175519474247423</v>
      </c>
      <c r="L126" s="1">
        <f t="shared" si="17"/>
        <v>-154.52908585052509</v>
      </c>
      <c r="M126" s="1">
        <f t="shared" si="18"/>
        <v>-7.0277671475043102E-2</v>
      </c>
      <c r="N126" s="1">
        <f t="shared" si="19"/>
        <v>-3.3476947859370297E-2</v>
      </c>
    </row>
    <row r="127" spans="4:14">
      <c r="D127" s="1">
        <v>63500</v>
      </c>
      <c r="E127" s="1" t="str">
        <f t="shared" si="10"/>
        <v>63500i</v>
      </c>
      <c r="F127" s="3">
        <f t="shared" si="11"/>
        <v>1.5748031496062991</v>
      </c>
      <c r="G127" s="3">
        <f t="shared" si="12"/>
        <v>-11.400024800049598</v>
      </c>
      <c r="H127" s="3" t="str">
        <f t="shared" si="13"/>
        <v>5.54329927557493i</v>
      </c>
      <c r="I127" s="1" t="str">
        <f t="shared" si="14"/>
        <v>-11.4000248000496+5.54329927557493i</v>
      </c>
      <c r="J127" s="1" t="str">
        <f t="shared" si="15"/>
        <v>-0.0709447677933159-0.0344971249459746i</v>
      </c>
      <c r="K127" s="1">
        <f t="shared" si="16"/>
        <v>-22.059854245458382</v>
      </c>
      <c r="L127" s="1">
        <f t="shared" si="17"/>
        <v>-154.06851084105335</v>
      </c>
      <c r="M127" s="1">
        <f t="shared" si="18"/>
        <v>-7.0944767793315905E-2</v>
      </c>
      <c r="N127" s="1">
        <f t="shared" si="19"/>
        <v>-3.4497124945974601E-2</v>
      </c>
    </row>
    <row r="128" spans="4:14">
      <c r="D128" s="1">
        <v>64000</v>
      </c>
      <c r="E128" s="1" t="str">
        <f t="shared" si="10"/>
        <v>64000i</v>
      </c>
      <c r="F128" s="3">
        <f t="shared" si="11"/>
        <v>1.5625</v>
      </c>
      <c r="G128" s="3">
        <f t="shared" si="12"/>
        <v>-11.20703125</v>
      </c>
      <c r="H128" s="3" t="str">
        <f t="shared" si="13"/>
        <v>5.560302734375i</v>
      </c>
      <c r="I128" s="1" t="str">
        <f t="shared" si="14"/>
        <v>-11.20703125+5.560302734375i</v>
      </c>
      <c r="J128" s="1" t="str">
        <f t="shared" si="15"/>
        <v>-0.0716037818150734-0.0355257958094784i</v>
      </c>
      <c r="K128" s="1">
        <f t="shared" si="16"/>
        <v>-21.945546223854517</v>
      </c>
      <c r="L128" s="1">
        <f t="shared" si="17"/>
        <v>-153.61196148114047</v>
      </c>
      <c r="M128" s="1">
        <f t="shared" si="18"/>
        <v>-7.1603781815073403E-2</v>
      </c>
      <c r="N128" s="1">
        <f t="shared" si="19"/>
        <v>-3.55257958094784E-2</v>
      </c>
    </row>
    <row r="129" spans="4:14">
      <c r="D129" s="1">
        <v>64500</v>
      </c>
      <c r="E129" s="1" t="str">
        <f t="shared" si="10"/>
        <v>64500i</v>
      </c>
      <c r="F129" s="3">
        <f t="shared" si="11"/>
        <v>1.5503875968992247</v>
      </c>
      <c r="G129" s="3">
        <f t="shared" si="12"/>
        <v>-11.018508503094765</v>
      </c>
      <c r="H129" s="3" t="str">
        <f t="shared" si="13"/>
        <v>5.57565627811015i</v>
      </c>
      <c r="I129" s="1" t="str">
        <f t="shared" si="14"/>
        <v>-11.0185085030948+5.57565627811015i</v>
      </c>
      <c r="J129" s="1" t="str">
        <f t="shared" si="15"/>
        <v>-0.0722546598781252-0.0365627659913343i</v>
      </c>
      <c r="K129" s="1">
        <f t="shared" si="16"/>
        <v>-21.832569501124098</v>
      </c>
      <c r="L129" s="1">
        <f t="shared" si="17"/>
        <v>-153.15938502660015</v>
      </c>
      <c r="M129" s="1">
        <f t="shared" si="18"/>
        <v>-7.2254659878125196E-2</v>
      </c>
      <c r="N129" s="1">
        <f t="shared" si="19"/>
        <v>-3.6562765991334303E-2</v>
      </c>
    </row>
    <row r="130" spans="4:14">
      <c r="D130" s="1">
        <v>65000</v>
      </c>
      <c r="E130" s="1" t="str">
        <f t="shared" si="10"/>
        <v>65000i</v>
      </c>
      <c r="F130" s="3">
        <f t="shared" si="11"/>
        <v>1.5384615384615383</v>
      </c>
      <c r="G130" s="3">
        <f t="shared" si="12"/>
        <v>-10.834319526627217</v>
      </c>
      <c r="H130" s="3" t="str">
        <f t="shared" si="13"/>
        <v>5.58944014565316i</v>
      </c>
      <c r="I130" s="1" t="str">
        <f t="shared" si="14"/>
        <v>-10.8343195266272+5.58944014565316i</v>
      </c>
      <c r="J130" s="1" t="str">
        <f t="shared" si="15"/>
        <v>-0.072897352682122-0.0376078431683594i</v>
      </c>
      <c r="K130" s="1">
        <f t="shared" si="16"/>
        <v>-21.720898827887357</v>
      </c>
      <c r="L130" s="1">
        <f t="shared" si="17"/>
        <v>-152.71072955343831</v>
      </c>
      <c r="M130" s="1">
        <f t="shared" si="18"/>
        <v>-7.2897352682121996E-2</v>
      </c>
      <c r="N130" s="1">
        <f t="shared" si="19"/>
        <v>-3.7607843168359398E-2</v>
      </c>
    </row>
    <row r="131" spans="4:14">
      <c r="D131" s="1">
        <v>65500</v>
      </c>
      <c r="E131" s="1" t="str">
        <f t="shared" ref="E131:E194" si="20">COMPLEX(0,D131)</f>
        <v>65500i</v>
      </c>
      <c r="F131" s="3">
        <f t="shared" ref="F131:F194" si="21">1/(D131*$B$2*$B$1)</f>
        <v>1.5267175572519083</v>
      </c>
      <c r="G131" s="3">
        <f t="shared" ref="G131:G194" si="22">1-5*F131^2</f>
        <v>-10.654332498106168</v>
      </c>
      <c r="H131" s="3" t="str">
        <f t="shared" ref="H131:H194" si="23">COMPLEX(0,F131*(6-F131^2))</f>
        <v>5.60173053492941i</v>
      </c>
      <c r="I131" s="1" t="str">
        <f t="shared" ref="I131:I194" si="24">IMSUM(G131,H131)</f>
        <v>-10.6543324981062+5.60173053492941i</v>
      </c>
      <c r="J131" s="1" t="str">
        <f t="shared" ref="J131:J194" si="25">IMDIV(1,I131)</f>
        <v>-0.073531815145394-0.0386608372004492i</v>
      </c>
      <c r="K131" s="1">
        <f t="shared" ref="K131:K194" si="26">20*LOG10(IMABS(J131))</f>
        <v>-21.61050959291245</v>
      </c>
      <c r="L131" s="1">
        <f t="shared" ref="L131:L194" si="27">IMARGUMENT(J131)*180/PI()</f>
        <v>-152.2659439443311</v>
      </c>
      <c r="M131" s="1">
        <f t="shared" ref="M131:M194" si="28">IMREAL(J131)</f>
        <v>-7.3531815145394003E-2</v>
      </c>
      <c r="N131" s="1">
        <f t="shared" ref="N131:N194" si="29">IMAGINARY(J131)</f>
        <v>-3.8660837200449202E-2</v>
      </c>
    </row>
    <row r="132" spans="4:14">
      <c r="D132" s="1">
        <v>66000</v>
      </c>
      <c r="E132" s="1" t="str">
        <f t="shared" si="20"/>
        <v>66000i</v>
      </c>
      <c r="F132" s="3">
        <f t="shared" si="21"/>
        <v>1.5151515151515151</v>
      </c>
      <c r="G132" s="3">
        <f t="shared" si="22"/>
        <v>-10.478420569329659</v>
      </c>
      <c r="H132" s="3" t="str">
        <f t="shared" si="23"/>
        <v>5.61259982747586i</v>
      </c>
      <c r="I132" s="1" t="str">
        <f t="shared" si="24"/>
        <v>-10.4784205693297+5.61259982747586i</v>
      </c>
      <c r="J132" s="1" t="str">
        <f t="shared" si="25"/>
        <v>-0.0741580062646246-0.0397215601733965i</v>
      </c>
      <c r="K132" s="1">
        <f t="shared" si="26"/>
        <v>-21.501377803119034</v>
      </c>
      <c r="L132" s="1">
        <f t="shared" si="27"/>
        <v>-151.82497787527774</v>
      </c>
      <c r="M132" s="1">
        <f t="shared" si="28"/>
        <v>-7.4158006264624599E-2</v>
      </c>
      <c r="N132" s="1">
        <f t="shared" si="29"/>
        <v>-3.9721560173396502E-2</v>
      </c>
    </row>
    <row r="133" spans="4:14">
      <c r="D133" s="1">
        <v>66500</v>
      </c>
      <c r="E133" s="1" t="str">
        <f t="shared" si="20"/>
        <v>66500i</v>
      </c>
      <c r="F133" s="3">
        <f t="shared" si="21"/>
        <v>1.5037593984962405</v>
      </c>
      <c r="G133" s="3">
        <f t="shared" si="22"/>
        <v>-10.306461642828875</v>
      </c>
      <c r="H133" s="3" t="str">
        <f t="shared" si="23"/>
        <v>5.62211679914921i</v>
      </c>
      <c r="I133" s="1" t="str">
        <f t="shared" si="24"/>
        <v>-10.3064616428289+5.62211679914921i</v>
      </c>
      <c r="J133" s="1" t="str">
        <f t="shared" si="25"/>
        <v>-0.0747758889773885-0.0407898264370489i</v>
      </c>
      <c r="K133" s="1">
        <f t="shared" si="26"/>
        <v>-21.393480064335627</v>
      </c>
      <c r="L133" s="1">
        <f t="shared" si="27"/>
        <v>-151.38778180243301</v>
      </c>
      <c r="M133" s="1">
        <f t="shared" si="28"/>
        <v>-7.4775888977388502E-2</v>
      </c>
      <c r="N133" s="1">
        <f t="shared" si="29"/>
        <v>-4.0789826437048898E-2</v>
      </c>
    </row>
    <row r="134" spans="4:14">
      <c r="D134" s="1">
        <v>67000</v>
      </c>
      <c r="E134" s="1" t="str">
        <f t="shared" si="20"/>
        <v>67000i</v>
      </c>
      <c r="F134" s="3">
        <f t="shared" si="21"/>
        <v>1.4925373134328357</v>
      </c>
      <c r="G134" s="3">
        <f t="shared" si="22"/>
        <v>-10.138338159946535</v>
      </c>
      <c r="H134" s="3" t="str">
        <f t="shared" si="23"/>
        <v>5.63034681792641i</v>
      </c>
      <c r="I134" s="1" t="str">
        <f t="shared" si="24"/>
        <v>-10.1383381599465+5.63034681792641i</v>
      </c>
      <c r="J134" s="1" t="str">
        <f t="shared" si="25"/>
        <v>-0.0753854300275912-0.0418654526390449i</v>
      </c>
      <c r="K134" s="1">
        <f t="shared" si="26"/>
        <v>-21.286793562776339</v>
      </c>
      <c r="L134" s="1">
        <f t="shared" si="27"/>
        <v>-150.95430694912193</v>
      </c>
      <c r="M134" s="1">
        <f t="shared" si="28"/>
        <v>-7.5385430027591196E-2</v>
      </c>
      <c r="N134" s="1">
        <f t="shared" si="29"/>
        <v>-4.1865452639044898E-2</v>
      </c>
    </row>
    <row r="135" spans="4:14">
      <c r="D135" s="1">
        <v>67500</v>
      </c>
      <c r="E135" s="1" t="str">
        <f t="shared" si="20"/>
        <v>67500i</v>
      </c>
      <c r="F135" s="3">
        <f t="shared" si="21"/>
        <v>1.4814814814814814</v>
      </c>
      <c r="G135" s="3">
        <f t="shared" si="22"/>
        <v>-9.9739368998628244</v>
      </c>
      <c r="H135" s="3" t="str">
        <f t="shared" si="23"/>
        <v>5.63735202967027i</v>
      </c>
      <c r="I135" s="1" t="str">
        <f t="shared" si="24"/>
        <v>-9.97393689986282+5.63735202967027i</v>
      </c>
      <c r="J135" s="1" t="str">
        <f t="shared" si="25"/>
        <v>-0.0759865998338251-0.0429482577543526i</v>
      </c>
      <c r="K135" s="1">
        <f t="shared" si="26"/>
        <v>-21.181296047206033</v>
      </c>
      <c r="L135" s="1">
        <f t="shared" si="27"/>
        <v>-150.52450529303721</v>
      </c>
      <c r="M135" s="1">
        <f t="shared" si="28"/>
        <v>-7.5986599833825094E-2</v>
      </c>
      <c r="N135" s="1">
        <f t="shared" si="29"/>
        <v>-4.2948257754352598E-2</v>
      </c>
    </row>
    <row r="136" spans="4:14">
      <c r="D136" s="1">
        <v>68000</v>
      </c>
      <c r="E136" s="1" t="str">
        <f t="shared" si="20"/>
        <v>68000i</v>
      </c>
      <c r="F136" s="3">
        <f t="shared" si="21"/>
        <v>1.4705882352941175</v>
      </c>
      <c r="G136" s="3">
        <f t="shared" si="22"/>
        <v>-9.8131487889273341</v>
      </c>
      <c r="H136" s="3" t="str">
        <f t="shared" si="23"/>
        <v>5.64319153266843i</v>
      </c>
      <c r="I136" s="1" t="str">
        <f t="shared" si="24"/>
        <v>-9.81314878892733+5.64319153266843i</v>
      </c>
      <c r="J136" s="1" t="str">
        <f t="shared" si="25"/>
        <v>-0.0765793723606619-0.0440380631108303i</v>
      </c>
      <c r="K136" s="1">
        <f t="shared" si="26"/>
        <v>-21.07696581176322</v>
      </c>
      <c r="L136" s="1">
        <f t="shared" si="27"/>
        <v>-150.09832955362242</v>
      </c>
      <c r="M136" s="1">
        <f t="shared" si="28"/>
        <v>-7.6579372360661896E-2</v>
      </c>
      <c r="N136" s="1">
        <f t="shared" si="29"/>
        <v>-4.4038063110830299E-2</v>
      </c>
    </row>
    <row r="137" spans="4:14">
      <c r="D137" s="1">
        <v>68500</v>
      </c>
      <c r="E137" s="1" t="str">
        <f t="shared" si="20"/>
        <v>68500i</v>
      </c>
      <c r="F137" s="3">
        <f t="shared" si="21"/>
        <v>1.4598540145985401</v>
      </c>
      <c r="G137" s="3">
        <f t="shared" si="22"/>
        <v>-9.6558687196973718</v>
      </c>
      <c r="H137" s="3" t="str">
        <f t="shared" si="23"/>
        <v>5.6479215416942i</v>
      </c>
      <c r="I137" s="1" t="str">
        <f t="shared" si="24"/>
        <v>-9.65586871969737+5.6479215416942i</v>
      </c>
      <c r="J137" s="1" t="str">
        <f t="shared" si="25"/>
        <v>-0.0771637249928818-0.0451346924110131i</v>
      </c>
      <c r="K137" s="1">
        <f t="shared" si="26"/>
        <v>-20.973781679413094</v>
      </c>
      <c r="L137" s="1">
        <f t="shared" si="27"/>
        <v>-149.67573317964266</v>
      </c>
      <c r="M137" s="1">
        <f t="shared" si="28"/>
        <v>-7.7163724992881794E-2</v>
      </c>
      <c r="N137" s="1">
        <f t="shared" si="29"/>
        <v>-4.5134692411013103E-2</v>
      </c>
    </row>
    <row r="138" spans="4:14">
      <c r="D138" s="1">
        <v>69000</v>
      </c>
      <c r="E138" s="1" t="str">
        <f t="shared" si="20"/>
        <v>69000i</v>
      </c>
      <c r="F138" s="3">
        <f t="shared" si="21"/>
        <v>1.4492753623188404</v>
      </c>
      <c r="G138" s="3">
        <f t="shared" si="22"/>
        <v>-9.5019953791220289</v>
      </c>
      <c r="H138" s="3" t="str">
        <f t="shared" si="23"/>
        <v>5.65159554228347i</v>
      </c>
      <c r="I138" s="1" t="str">
        <f t="shared" si="24"/>
        <v>-9.50199537912203+5.65159554228347i</v>
      </c>
      <c r="J138" s="1" t="str">
        <f t="shared" si="25"/>
        <v>-0.0777396384126467-0.0462379717503334i</v>
      </c>
      <c r="K138" s="1">
        <f t="shared" si="26"/>
        <v>-20.87172298600267</v>
      </c>
      <c r="L138" s="1">
        <f t="shared" si="27"/>
        <v>-149.25667033694154</v>
      </c>
      <c r="M138" s="1">
        <f t="shared" si="28"/>
        <v>-7.7739638412646694E-2</v>
      </c>
      <c r="N138" s="1">
        <f t="shared" si="29"/>
        <v>-4.6237971750333402E-2</v>
      </c>
    </row>
    <row r="139" spans="4:14">
      <c r="D139" s="1">
        <v>69500</v>
      </c>
      <c r="E139" s="1" t="str">
        <f t="shared" si="20"/>
        <v>69500i</v>
      </c>
      <c r="F139" s="3">
        <f t="shared" si="21"/>
        <v>1.4388489208633093</v>
      </c>
      <c r="G139" s="3">
        <f t="shared" si="22"/>
        <v>-9.3514310853475493</v>
      </c>
      <c r="H139" s="3" t="str">
        <f t="shared" si="23"/>
        <v>5.65426443587121i</v>
      </c>
      <c r="I139" s="1" t="str">
        <f t="shared" si="24"/>
        <v>-9.35143108534755+5.65426443587121i</v>
      </c>
      <c r="J139" s="1" t="str">
        <f t="shared" si="25"/>
        <v>-0.0783070964796097-0.0473477296319655i</v>
      </c>
      <c r="K139" s="1">
        <f t="shared" si="26"/>
        <v>-20.770769564892806</v>
      </c>
      <c r="L139" s="1">
        <f t="shared" si="27"/>
        <v>-148.84109589638661</v>
      </c>
      <c r="M139" s="1">
        <f t="shared" si="28"/>
        <v>-7.8307096479609706E-2</v>
      </c>
      <c r="N139" s="1">
        <f t="shared" si="29"/>
        <v>-4.7347729631965499E-2</v>
      </c>
    </row>
    <row r="140" spans="4:14">
      <c r="D140" s="1">
        <v>70000</v>
      </c>
      <c r="E140" s="1" t="str">
        <f t="shared" si="20"/>
        <v>70000i</v>
      </c>
      <c r="F140" s="3">
        <f t="shared" si="21"/>
        <v>1.4285714285714284</v>
      </c>
      <c r="G140" s="3">
        <f t="shared" si="22"/>
        <v>-9.2040816326530592</v>
      </c>
      <c r="H140" s="3" t="str">
        <f t="shared" si="23"/>
        <v>5.65597667638484i</v>
      </c>
      <c r="I140" s="1" t="str">
        <f t="shared" si="24"/>
        <v>-9.20408163265306+5.65597667638484i</v>
      </c>
      <c r="J140" s="1" t="str">
        <f t="shared" si="25"/>
        <v>-0.0788660861139518-0.0484637969784816i</v>
      </c>
      <c r="K140" s="1">
        <f t="shared" si="26"/>
        <v>-20.670901732142454</v>
      </c>
      <c r="L140" s="1">
        <f t="shared" si="27"/>
        <v>-148.42896542200202</v>
      </c>
      <c r="M140" s="1">
        <f t="shared" si="28"/>
        <v>-7.8866086113951794E-2</v>
      </c>
      <c r="N140" s="1">
        <f t="shared" si="29"/>
        <v>-4.8463796978481598E-2</v>
      </c>
    </row>
    <row r="141" spans="4:14">
      <c r="D141" s="1">
        <v>70500</v>
      </c>
      <c r="E141" s="1" t="str">
        <f t="shared" si="20"/>
        <v>70500i</v>
      </c>
      <c r="F141" s="3">
        <f t="shared" si="21"/>
        <v>1.4184397163120568</v>
      </c>
      <c r="G141" s="3">
        <f t="shared" si="22"/>
        <v>-9.0598561440571395</v>
      </c>
      <c r="H141" s="3" t="str">
        <f t="shared" si="23"/>
        <v>5.65677839884904i</v>
      </c>
      <c r="I141" s="1" t="str">
        <f t="shared" si="24"/>
        <v>-9.05985614405714+5.65677839884904i</v>
      </c>
      <c r="J141" s="1" t="str">
        <f t="shared" si="25"/>
        <v>-0.0794165971823312-0.0495860071404985i</v>
      </c>
      <c r="K141" s="1">
        <f t="shared" si="26"/>
        <v>-20.572100272221849</v>
      </c>
      <c r="L141" s="1">
        <f t="shared" si="27"/>
        <v>-148.0202351592886</v>
      </c>
      <c r="M141" s="1">
        <f t="shared" si="28"/>
        <v>-7.9416597182331197E-2</v>
      </c>
      <c r="N141" s="1">
        <f t="shared" si="29"/>
        <v>-4.9586007140498503E-2</v>
      </c>
    </row>
    <row r="142" spans="4:14">
      <c r="D142" s="1">
        <v>71000</v>
      </c>
      <c r="E142" s="1" t="str">
        <f t="shared" si="20"/>
        <v>71000i</v>
      </c>
      <c r="F142" s="3">
        <f t="shared" si="21"/>
        <v>1.4084507042253522</v>
      </c>
      <c r="G142" s="3">
        <f t="shared" si="22"/>
        <v>-8.918666931164454</v>
      </c>
      <c r="H142" s="3" t="str">
        <f t="shared" si="23"/>
        <v>5.65671354051706i</v>
      </c>
      <c r="I142" s="1" t="str">
        <f t="shared" si="24"/>
        <v>-8.91866693116445+5.65671354051706i</v>
      </c>
      <c r="J142" s="1" t="str">
        <f t="shared" si="25"/>
        <v>-0.0799586223867278-0.0507141959024856i</v>
      </c>
      <c r="K142" s="1">
        <f t="shared" si="26"/>
        <v>-20.474346424232412</v>
      </c>
      <c r="L142" s="1">
        <f t="shared" si="27"/>
        <v>-147.61486202373143</v>
      </c>
      <c r="M142" s="1">
        <f t="shared" si="28"/>
        <v>-7.9958622386727796E-2</v>
      </c>
      <c r="N142" s="1">
        <f t="shared" si="29"/>
        <v>-5.0714195902485597E-2</v>
      </c>
    </row>
    <row r="143" spans="4:14">
      <c r="D143" s="1">
        <v>71500</v>
      </c>
      <c r="E143" s="1" t="str">
        <f t="shared" si="20"/>
        <v>71500i</v>
      </c>
      <c r="F143" s="3">
        <f t="shared" si="21"/>
        <v>1.3986013986013988</v>
      </c>
      <c r="G143" s="3">
        <f t="shared" si="22"/>
        <v>-8.7804293608489434</v>
      </c>
      <c r="H143" s="3" t="str">
        <f t="shared" si="23"/>
        <v>5.65582395500729i</v>
      </c>
      <c r="I143" s="1" t="str">
        <f t="shared" si="24"/>
        <v>-8.78042936084894+5.65582395500729i</v>
      </c>
      <c r="J143" s="1" t="str">
        <f t="shared" si="25"/>
        <v>-0.0804921571561583-0.0518482014859004i</v>
      </c>
      <c r="K143" s="1">
        <f t="shared" si="26"/>
        <v>-20.377621868612383</v>
      </c>
      <c r="L143" s="1">
        <f t="shared" si="27"/>
        <v>-147.21280358949281</v>
      </c>
      <c r="M143" s="1">
        <f t="shared" si="28"/>
        <v>-8.0492157156158303E-2</v>
      </c>
      <c r="N143" s="1">
        <f t="shared" si="29"/>
        <v>-5.18482014859004E-2</v>
      </c>
    </row>
    <row r="144" spans="4:14">
      <c r="D144" s="1">
        <v>72000</v>
      </c>
      <c r="E144" s="1" t="str">
        <f t="shared" si="20"/>
        <v>72000i</v>
      </c>
      <c r="F144" s="3">
        <f t="shared" si="21"/>
        <v>1.3888888888888888</v>
      </c>
      <c r="G144" s="3">
        <f t="shared" si="22"/>
        <v>-8.6450617283950617</v>
      </c>
      <c r="H144" s="3" t="str">
        <f t="shared" si="23"/>
        <v>5.65414951989026i</v>
      </c>
      <c r="I144" s="1" t="str">
        <f t="shared" si="24"/>
        <v>-8.64506172839506+5.65414951989026i</v>
      </c>
      <c r="J144" s="1" t="str">
        <f t="shared" si="25"/>
        <v>-0.0810171995412363-0.0529878645498089i</v>
      </c>
      <c r="K144" s="1">
        <f t="shared" si="26"/>
        <v>-20.28190871430801</v>
      </c>
      <c r="L144" s="1">
        <f t="shared" si="27"/>
        <v>-146.81401807828993</v>
      </c>
      <c r="M144" s="1">
        <f t="shared" si="28"/>
        <v>-8.1017199541236304E-2</v>
      </c>
      <c r="N144" s="1">
        <f t="shared" si="29"/>
        <v>-5.2987864549808902E-2</v>
      </c>
    </row>
    <row r="145" spans="4:14">
      <c r="D145" s="1">
        <v>72500</v>
      </c>
      <c r="E145" s="1" t="str">
        <f t="shared" si="20"/>
        <v>72500i</v>
      </c>
      <c r="F145" s="3">
        <f t="shared" si="21"/>
        <v>1.3793103448275863</v>
      </c>
      <c r="G145" s="3">
        <f t="shared" si="22"/>
        <v>-8.5124851367419758</v>
      </c>
      <c r="H145" s="3" t="str">
        <f t="shared" si="23"/>
        <v>5.65172823814015i</v>
      </c>
      <c r="I145" s="1" t="str">
        <f t="shared" si="24"/>
        <v>-8.51248513674198+5.65172823814015i</v>
      </c>
      <c r="J145" s="1" t="str">
        <f t="shared" si="25"/>
        <v>-0.0815337501115486-0.0541330281891415i</v>
      </c>
      <c r="K145" s="1">
        <f t="shared" si="26"/>
        <v>-20.187189486391162</v>
      </c>
      <c r="L145" s="1">
        <f t="shared" si="27"/>
        <v>-146.41846434845704</v>
      </c>
      <c r="M145" s="1">
        <f t="shared" si="28"/>
        <v>-8.1533750111548606E-2</v>
      </c>
      <c r="N145" s="1">
        <f t="shared" si="29"/>
        <v>-5.4133028189141501E-2</v>
      </c>
    </row>
    <row r="146" spans="4:14">
      <c r="D146" s="1">
        <v>73000</v>
      </c>
      <c r="E146" s="1" t="str">
        <f t="shared" si="20"/>
        <v>73000i</v>
      </c>
      <c r="F146" s="3">
        <f t="shared" si="21"/>
        <v>1.3698630136986301</v>
      </c>
      <c r="G146" s="3">
        <f t="shared" si="22"/>
        <v>-8.3826233814974653</v>
      </c>
      <c r="H146" s="3" t="str">
        <f t="shared" si="23"/>
        <v>5.64859633383631i</v>
      </c>
      <c r="I146" s="1" t="str">
        <f t="shared" si="24"/>
        <v>-8.38262338149747+5.64859633383631i</v>
      </c>
      <c r="J146" s="1" t="str">
        <f t="shared" si="25"/>
        <v>-0.0820418118558152-0.0552835379307308i</v>
      </c>
      <c r="K146" s="1">
        <f t="shared" si="26"/>
        <v>-20.093447114105153</v>
      </c>
      <c r="L146" s="1">
        <f t="shared" si="27"/>
        <v>-146.02610188418953</v>
      </c>
      <c r="M146" s="1">
        <f t="shared" si="28"/>
        <v>-8.2041811855815203E-2</v>
      </c>
      <c r="N146" s="1">
        <f t="shared" si="29"/>
        <v>-5.5283537930730799E-2</v>
      </c>
    </row>
    <row r="147" spans="4:14">
      <c r="D147" s="1">
        <v>73500</v>
      </c>
      <c r="E147" s="1" t="str">
        <f t="shared" si="20"/>
        <v>73500i</v>
      </c>
      <c r="F147" s="3">
        <f t="shared" si="21"/>
        <v>1.3605442176870748</v>
      </c>
      <c r="G147" s="3">
        <f t="shared" si="22"/>
        <v>-8.2554028414086726</v>
      </c>
      <c r="H147" s="3" t="str">
        <f t="shared" si="23"/>
        <v>5.64478834247383i</v>
      </c>
      <c r="I147" s="1" t="str">
        <f t="shared" si="24"/>
        <v>-8.25540284140867+5.64478834247383i</v>
      </c>
      <c r="J147" s="1" t="str">
        <f t="shared" si="25"/>
        <v>-0.0825413900847966-0.0564392417272687i</v>
      </c>
      <c r="K147" s="1">
        <f t="shared" si="26"/>
        <v>-20.000664919321416</v>
      </c>
      <c r="L147" s="1">
        <f t="shared" si="27"/>
        <v>-145.63689078496819</v>
      </c>
      <c r="M147" s="1">
        <f t="shared" si="28"/>
        <v>-8.2541390084796606E-2</v>
      </c>
      <c r="N147" s="1">
        <f t="shared" si="29"/>
        <v>-5.6439241727268698E-2</v>
      </c>
    </row>
    <row r="148" spans="4:14">
      <c r="D148" s="1">
        <v>74000</v>
      </c>
      <c r="E148" s="1" t="str">
        <f t="shared" si="20"/>
        <v>74000i</v>
      </c>
      <c r="F148" s="3">
        <f t="shared" si="21"/>
        <v>1.3513513513513513</v>
      </c>
      <c r="G148" s="3">
        <f t="shared" si="22"/>
        <v>-8.130752373995616</v>
      </c>
      <c r="H148" s="3" t="str">
        <f t="shared" si="23"/>
        <v>5.6403371962174i</v>
      </c>
      <c r="I148" s="1" t="str">
        <f t="shared" si="24"/>
        <v>-8.13075237399562+5.6403371962174i</v>
      </c>
      <c r="J148" s="1" t="str">
        <f t="shared" si="25"/>
        <v>-0.0830324923369126-0.0575999899493159i</v>
      </c>
      <c r="K148" s="1">
        <f t="shared" si="26"/>
        <v>-19.908826605390495</v>
      </c>
      <c r="L148" s="1">
        <f t="shared" si="27"/>
        <v>-145.25079175516331</v>
      </c>
      <c r="M148" s="1">
        <f t="shared" si="28"/>
        <v>-8.3032492336912594E-2</v>
      </c>
      <c r="N148" s="1">
        <f t="shared" si="29"/>
        <v>-5.7599989949315901E-2</v>
      </c>
    </row>
    <row r="149" spans="4:14">
      <c r="D149" s="1">
        <v>74500</v>
      </c>
      <c r="E149" s="1" t="str">
        <f t="shared" si="20"/>
        <v>74500i</v>
      </c>
      <c r="F149" s="3">
        <f t="shared" si="21"/>
        <v>1.3422818791946309</v>
      </c>
      <c r="G149" s="3">
        <f t="shared" si="22"/>
        <v>-8.0086032160713501</v>
      </c>
      <c r="H149" s="3" t="str">
        <f t="shared" si="23"/>
        <v>5.63527430441038i</v>
      </c>
      <c r="I149" s="1" t="str">
        <f t="shared" si="24"/>
        <v>-8.00860321607135+5.63527430441038i</v>
      </c>
      <c r="J149" s="1" t="str">
        <f t="shared" si="25"/>
        <v>-0.0835151282865334-0.0587656353754916i</v>
      </c>
      <c r="K149" s="1">
        <f t="shared" si="26"/>
        <v>-19.817916246371375</v>
      </c>
      <c r="L149" s="1">
        <f t="shared" si="27"/>
        <v>-144.86776609381482</v>
      </c>
      <c r="M149" s="1">
        <f t="shared" si="28"/>
        <v>-8.3515128286533402E-2</v>
      </c>
      <c r="N149" s="1">
        <f t="shared" si="29"/>
        <v>-5.87656353754916E-2</v>
      </c>
    </row>
    <row r="150" spans="4:14">
      <c r="D150" s="1">
        <v>75000</v>
      </c>
      <c r="E150" s="1" t="str">
        <f t="shared" si="20"/>
        <v>75000i</v>
      </c>
      <c r="F150" s="3">
        <f t="shared" si="21"/>
        <v>1.3333333333333333</v>
      </c>
      <c r="G150" s="3">
        <f t="shared" si="22"/>
        <v>-7.8888888888888893</v>
      </c>
      <c r="H150" s="3" t="str">
        <f t="shared" si="23"/>
        <v>5.62962962962963i</v>
      </c>
      <c r="I150" s="1" t="str">
        <f t="shared" si="24"/>
        <v>-7.88888888888889+5.62962962962963i</v>
      </c>
      <c r="J150" s="1" t="str">
        <f t="shared" si="25"/>
        <v>-0.0839893096549005-0.0599360331809618i</v>
      </c>
      <c r="K150" s="1">
        <f t="shared" si="26"/>
        <v>-19.727918276624411</v>
      </c>
      <c r="L150" s="1">
        <f t="shared" si="27"/>
        <v>-144.48777568458891</v>
      </c>
      <c r="M150" s="1">
        <f t="shared" si="28"/>
        <v>-8.3989309654900507E-2</v>
      </c>
      <c r="N150" s="1">
        <f t="shared" si="29"/>
        <v>-5.9936033180961801E-2</v>
      </c>
    </row>
    <row r="151" spans="4:14">
      <c r="D151" s="1">
        <v>75500</v>
      </c>
      <c r="E151" s="1" t="str">
        <f t="shared" si="20"/>
        <v>75500i</v>
      </c>
      <c r="F151" s="3">
        <f t="shared" si="21"/>
        <v>1.3245033112582782</v>
      </c>
      <c r="G151" s="3">
        <f t="shared" si="22"/>
        <v>-7.7715451076707183</v>
      </c>
      <c r="H151" s="3" t="str">
        <f t="shared" si="23"/>
        <v>5.62343175955743i</v>
      </c>
      <c r="I151" s="1" t="str">
        <f t="shared" si="24"/>
        <v>-7.77154510767072+5.62343175955743i</v>
      </c>
      <c r="J151" s="1" t="str">
        <f t="shared" si="25"/>
        <v>-0.084455050123635-0.0611110409243456i</v>
      </c>
      <c r="K151" s="1">
        <f t="shared" si="26"/>
        <v>-19.638817480753193</v>
      </c>
      <c r="L151" s="1">
        <f t="shared" si="27"/>
        <v>-144.11078298590596</v>
      </c>
      <c r="M151" s="1">
        <f t="shared" si="28"/>
        <v>-8.4455050123634995E-2</v>
      </c>
      <c r="N151" s="1">
        <f t="shared" si="29"/>
        <v>-6.1111040924345598E-2</v>
      </c>
    </row>
    <row r="152" spans="4:14">
      <c r="D152" s="1">
        <v>76000</v>
      </c>
      <c r="E152" s="1" t="str">
        <f t="shared" si="20"/>
        <v>76000i</v>
      </c>
      <c r="F152" s="3">
        <f t="shared" si="21"/>
        <v>1.3157894736842106</v>
      </c>
      <c r="G152" s="3">
        <f t="shared" si="22"/>
        <v>-7.6565096952908611</v>
      </c>
      <c r="H152" s="3" t="str">
        <f t="shared" si="23"/>
        <v>5.61670797492346i</v>
      </c>
      <c r="I152" s="1" t="str">
        <f t="shared" si="24"/>
        <v>-7.65650969529086+5.61670797492346i</v>
      </c>
      <c r="J152" s="1" t="str">
        <f t="shared" si="25"/>
        <v>-0.0849123652507908-0.0622905185331464i</v>
      </c>
      <c r="K152" s="1">
        <f t="shared" si="26"/>
        <v>-19.550598983881741</v>
      </c>
      <c r="L152" s="1">
        <f t="shared" si="27"/>
        <v>-143.73675102124119</v>
      </c>
      <c r="M152" s="1">
        <f t="shared" si="28"/>
        <v>-8.4912365250790794E-2</v>
      </c>
      <c r="N152" s="1">
        <f t="shared" si="29"/>
        <v>-6.2290518533146398E-2</v>
      </c>
    </row>
    <row r="153" spans="4:14">
      <c r="D153" s="1">
        <v>76500</v>
      </c>
      <c r="E153" s="1" t="str">
        <f t="shared" si="20"/>
        <v>76500i</v>
      </c>
      <c r="F153" s="3">
        <f t="shared" si="21"/>
        <v>1.3071895424836601</v>
      </c>
      <c r="G153" s="3">
        <f t="shared" si="22"/>
        <v>-7.5437224998932031</v>
      </c>
      <c r="H153" s="3" t="str">
        <f t="shared" si="23"/>
        <v>5.60948431375341i</v>
      </c>
      <c r="I153" s="1" t="str">
        <f t="shared" si="24"/>
        <v>-7.5437224998932+5.60948431375341i</v>
      </c>
      <c r="J153" s="1" t="str">
        <f t="shared" si="25"/>
        <v>-0.0853612723894049-0.0634743282878152i</v>
      </c>
      <c r="K153" s="1">
        <f t="shared" si="26"/>
        <v>-19.463248242253947</v>
      </c>
      <c r="L153" s="1">
        <f t="shared" si="27"/>
        <v>-143.36564336959287</v>
      </c>
      <c r="M153" s="1">
        <f t="shared" si="28"/>
        <v>-8.5361272389404899E-2</v>
      </c>
      <c r="N153" s="1">
        <f t="shared" si="29"/>
        <v>-6.3474328287815199E-2</v>
      </c>
    </row>
    <row r="154" spans="4:14">
      <c r="D154" s="1">
        <v>77000</v>
      </c>
      <c r="E154" s="1" t="str">
        <f t="shared" si="20"/>
        <v>77000i</v>
      </c>
      <c r="F154" s="3">
        <f t="shared" si="21"/>
        <v>1.2987012987012987</v>
      </c>
      <c r="G154" s="3">
        <f t="shared" si="22"/>
        <v>-7.4331253162421991</v>
      </c>
      <c r="H154" s="3" t="str">
        <f t="shared" si="23"/>
        <v>5.60178563214488i</v>
      </c>
      <c r="I154" s="1" t="str">
        <f t="shared" si="24"/>
        <v>-7.4331253162422+5.60178563214488i</v>
      </c>
      <c r="J154" s="1" t="str">
        <f t="shared" si="25"/>
        <v>-0.0858017906085-0.0646623348045458i</v>
      </c>
      <c r="K154" s="1">
        <f t="shared" si="26"/>
        <v>-19.376751034142757</v>
      </c>
      <c r="L154" s="1">
        <f t="shared" si="27"/>
        <v>-142.99742415611752</v>
      </c>
      <c r="M154" s="1">
        <f t="shared" si="28"/>
        <v>-8.5801790608500003E-2</v>
      </c>
      <c r="N154" s="1">
        <f t="shared" si="29"/>
        <v>-6.4662334804545807E-2</v>
      </c>
    </row>
    <row r="155" spans="4:14">
      <c r="D155" s="1">
        <v>77500</v>
      </c>
      <c r="E155" s="1" t="str">
        <f t="shared" si="20"/>
        <v>77500i</v>
      </c>
      <c r="F155" s="3">
        <f t="shared" si="21"/>
        <v>1.2903225806451613</v>
      </c>
      <c r="G155" s="3">
        <f t="shared" si="22"/>
        <v>-7.3246618106139429</v>
      </c>
      <c r="H155" s="3" t="str">
        <f t="shared" si="23"/>
        <v>5.59363566177705i</v>
      </c>
      <c r="I155" s="1" t="str">
        <f t="shared" si="24"/>
        <v>-7.32466181061394+5.59363566177705i</v>
      </c>
      <c r="J155" s="1" t="str">
        <f t="shared" si="25"/>
        <v>-0.0862339406164922-0.0658544050168979i</v>
      </c>
      <c r="K155" s="1">
        <f t="shared" si="26"/>
        <v>-19.291093451057048</v>
      </c>
      <c r="L155" s="1">
        <f t="shared" si="27"/>
        <v>-142.6320580429288</v>
      </c>
      <c r="M155" s="1">
        <f t="shared" si="28"/>
        <v>-8.62339406164922E-2</v>
      </c>
      <c r="N155" s="1">
        <f t="shared" si="29"/>
        <v>-6.5854405016897904E-2</v>
      </c>
    </row>
    <row r="156" spans="4:14">
      <c r="D156" s="1">
        <v>78000</v>
      </c>
      <c r="E156" s="1" t="str">
        <f t="shared" si="20"/>
        <v>78000i</v>
      </c>
      <c r="F156" s="3">
        <f t="shared" si="21"/>
        <v>1.2820512820512819</v>
      </c>
      <c r="G156" s="3">
        <f t="shared" si="22"/>
        <v>-7.2182774490466777</v>
      </c>
      <c r="H156" s="3" t="str">
        <f t="shared" si="23"/>
        <v>5.58505706434701i</v>
      </c>
      <c r="I156" s="1" t="str">
        <f t="shared" si="24"/>
        <v>-7.21827744904668+5.58505706434701i</v>
      </c>
      <c r="J156" s="1" t="str">
        <f t="shared" si="25"/>
        <v>-0.086657744686956-0.067050408156337i</v>
      </c>
      <c r="K156" s="1">
        <f t="shared" si="26"/>
        <v>-19.206261889234895</v>
      </c>
      <c r="L156" s="1">
        <f t="shared" si="27"/>
        <v>-142.26951022005943</v>
      </c>
      <c r="M156" s="1">
        <f t="shared" si="28"/>
        <v>-8.6657744686956001E-2</v>
      </c>
      <c r="N156" s="1">
        <f t="shared" si="29"/>
        <v>-6.7050408156337005E-2</v>
      </c>
    </row>
    <row r="157" spans="4:14">
      <c r="D157" s="1">
        <v>78500</v>
      </c>
      <c r="E157" s="1" t="str">
        <f t="shared" si="20"/>
        <v>78500i</v>
      </c>
      <c r="F157" s="3">
        <f t="shared" si="21"/>
        <v>1.2738853503184713</v>
      </c>
      <c r="G157" s="3">
        <f t="shared" si="22"/>
        <v>-7.1139194287800702</v>
      </c>
      <c r="H157" s="3" t="str">
        <f t="shared" si="23"/>
        <v>5.57607148311336i</v>
      </c>
      <c r="I157" s="1" t="str">
        <f t="shared" si="24"/>
        <v>-7.11391942878007+5.57607148311336i</v>
      </c>
      <c r="J157" s="1" t="str">
        <f t="shared" si="25"/>
        <v>-0.0870732265866976-0.0682502157317816i</v>
      </c>
      <c r="K157" s="1">
        <f t="shared" si="26"/>
        <v>-19.122243041412222</v>
      </c>
      <c r="L157" s="1">
        <f t="shared" si="27"/>
        <v>-141.90974639658077</v>
      </c>
      <c r="M157" s="1">
        <f t="shared" si="28"/>
        <v>-8.7073226586697597E-2</v>
      </c>
      <c r="N157" s="1">
        <f t="shared" si="29"/>
        <v>-6.8250215731781597E-2</v>
      </c>
    </row>
    <row r="158" spans="4:14">
      <c r="D158" s="1">
        <v>79000</v>
      </c>
      <c r="E158" s="1" t="str">
        <f t="shared" si="20"/>
        <v>79000i</v>
      </c>
      <c r="F158" s="3">
        <f t="shared" si="21"/>
        <v>1.2658227848101264</v>
      </c>
      <c r="G158" s="3">
        <f t="shared" si="22"/>
        <v>-7.0115366127223187</v>
      </c>
      <c r="H158" s="3" t="str">
        <f t="shared" si="23"/>
        <v>5.56669959171587i</v>
      </c>
      <c r="I158" s="1" t="str">
        <f t="shared" si="24"/>
        <v>-7.01153661272232+5.56669959171587i</v>
      </c>
      <c r="J158" s="1" t="str">
        <f t="shared" si="25"/>
        <v>-0.0874804115060882-0.069453701508235i</v>
      </c>
      <c r="K158" s="1">
        <f t="shared" si="26"/>
        <v>-19.039023888856548</v>
      </c>
      <c r="L158" s="1">
        <f t="shared" si="27"/>
        <v>-141.55273279188123</v>
      </c>
      <c r="M158" s="1">
        <f t="shared" si="28"/>
        <v>-8.7480411506088193E-2</v>
      </c>
      <c r="N158" s="1">
        <f t="shared" si="29"/>
        <v>-6.9453701508235002E-2</v>
      </c>
    </row>
    <row r="159" spans="4:14">
      <c r="D159" s="1">
        <v>79500</v>
      </c>
      <c r="E159" s="1" t="str">
        <f t="shared" si="20"/>
        <v>79500i</v>
      </c>
      <c r="F159" s="3">
        <f t="shared" si="21"/>
        <v>1.2578616352201257</v>
      </c>
      <c r="G159" s="3">
        <f t="shared" si="22"/>
        <v>-6.9110794667932431</v>
      </c>
      <c r="H159" s="3" t="str">
        <f t="shared" si="23"/>
        <v>5.55696114042937i</v>
      </c>
      <c r="I159" s="1" t="str">
        <f t="shared" si="24"/>
        <v>-6.91107946679324+5.55696114042937i</v>
      </c>
      <c r="J159" s="1" t="str">
        <f t="shared" si="25"/>
        <v>-0.0878793259916091-0.0706607414845844i</v>
      </c>
      <c r="K159" s="1">
        <f t="shared" si="26"/>
        <v>-18.956591693655618</v>
      </c>
      <c r="L159" s="1">
        <f t="shared" si="27"/>
        <v>-141.19843612709812</v>
      </c>
      <c r="M159" s="1">
        <f t="shared" si="28"/>
        <v>-8.7879325991609095E-2</v>
      </c>
      <c r="N159" s="1">
        <f t="shared" si="29"/>
        <v>-7.06607414845844E-2</v>
      </c>
    </row>
    <row r="160" spans="4:14">
      <c r="D160" s="1">
        <v>80000</v>
      </c>
      <c r="E160" s="1" t="str">
        <f t="shared" si="20"/>
        <v>80000i</v>
      </c>
      <c r="F160" s="3">
        <f t="shared" si="21"/>
        <v>1.25</v>
      </c>
      <c r="G160" s="3">
        <f t="shared" si="22"/>
        <v>-6.8125</v>
      </c>
      <c r="H160" s="3" t="str">
        <f t="shared" si="23"/>
        <v>5.546875i</v>
      </c>
      <c r="I160" s="1" t="str">
        <f t="shared" si="24"/>
        <v>-6.8125+5.546875i</v>
      </c>
      <c r="J160" s="1" t="str">
        <f t="shared" si="25"/>
        <v>-0.0882699978805584-0.0718712138706381i</v>
      </c>
      <c r="K160" s="1">
        <f t="shared" si="26"/>
        <v>-18.874933991251595</v>
      </c>
      <c r="L160" s="1">
        <f t="shared" si="27"/>
        <v>-140.84682361670255</v>
      </c>
      <c r="M160" s="1">
        <f t="shared" si="28"/>
        <v>-8.8269997880558407E-2</v>
      </c>
      <c r="N160" s="1">
        <f t="shared" si="29"/>
        <v>-7.1871213870638107E-2</v>
      </c>
    </row>
    <row r="161" spans="4:14">
      <c r="D161" s="1">
        <v>80500</v>
      </c>
      <c r="E161" s="1" t="str">
        <f t="shared" si="20"/>
        <v>80500i</v>
      </c>
      <c r="F161" s="3">
        <f t="shared" si="21"/>
        <v>1.2422360248447204</v>
      </c>
      <c r="G161" s="3">
        <f t="shared" si="22"/>
        <v>-6.7157517071100647</v>
      </c>
      <c r="H161" s="3" t="str">
        <f t="shared" si="23"/>
        <v>5.53645920320247i</v>
      </c>
      <c r="I161" s="1" t="str">
        <f t="shared" si="24"/>
        <v>-6.71575170711006+5.53645920320247i</v>
      </c>
      <c r="J161" s="1" t="str">
        <f t="shared" si="25"/>
        <v>-0.0886524562378711-0.0730849990634745i</v>
      </c>
      <c r="K161" s="1">
        <f t="shared" si="26"/>
        <v>-18.79403858321146</v>
      </c>
      <c r="L161" s="1">
        <f t="shared" si="27"/>
        <v>-140.49786296023345</v>
      </c>
      <c r="M161" s="1">
        <f t="shared" si="28"/>
        <v>-8.8652456237871102E-2</v>
      </c>
      <c r="N161" s="1">
        <f t="shared" si="29"/>
        <v>-7.3084999063474501E-2</v>
      </c>
    </row>
    <row r="162" spans="4:14">
      <c r="D162" s="1">
        <v>81000</v>
      </c>
      <c r="E162" s="1" t="str">
        <f t="shared" si="20"/>
        <v>81000i</v>
      </c>
      <c r="F162" s="3">
        <f t="shared" si="21"/>
        <v>1.2345679012345678</v>
      </c>
      <c r="G162" s="3">
        <f t="shared" si="22"/>
        <v>-6.6207895137936275</v>
      </c>
      <c r="H162" s="3" t="str">
        <f t="shared" si="23"/>
        <v>5.52573098424849i</v>
      </c>
      <c r="I162" s="1" t="str">
        <f t="shared" si="24"/>
        <v>-6.62078951379363+5.52573098424849i</v>
      </c>
      <c r="J162" s="1" t="str">
        <f t="shared" si="25"/>
        <v>-0.0890267312950025-0.0743019796231652i</v>
      </c>
      <c r="K162" s="1">
        <f t="shared" si="26"/>
        <v>-18.713893530225171</v>
      </c>
      <c r="L162" s="1">
        <f t="shared" si="27"/>
        <v>-140.1515223341797</v>
      </c>
      <c r="M162" s="1">
        <f t="shared" si="28"/>
        <v>-8.9026731295002506E-2</v>
      </c>
      <c r="N162" s="1">
        <f t="shared" si="29"/>
        <v>-7.4301979623165204E-2</v>
      </c>
    </row>
    <row r="163" spans="4:14">
      <c r="D163" s="1">
        <v>81500</v>
      </c>
      <c r="E163" s="1" t="str">
        <f t="shared" si="20"/>
        <v>81500i</v>
      </c>
      <c r="F163" s="3">
        <f t="shared" si="21"/>
        <v>1.2269938650306749</v>
      </c>
      <c r="G163" s="3">
        <f t="shared" si="22"/>
        <v>-6.5275697241145698</v>
      </c>
      <c r="H163" s="3" t="str">
        <f t="shared" si="23"/>
        <v>5.5147068161682i</v>
      </c>
      <c r="I163" s="1" t="str">
        <f t="shared" si="24"/>
        <v>-6.52756972411457+5.5147068161682i</v>
      </c>
      <c r="J163" s="1" t="str">
        <f t="shared" si="25"/>
        <v>-0.0893928543908273-0.0755220402479417i</v>
      </c>
      <c r="K163" s="1">
        <f t="shared" si="26"/>
        <v>-18.634487145322819</v>
      </c>
      <c r="L163" s="1">
        <f t="shared" si="27"/>
        <v>-139.80777038400666</v>
      </c>
      <c r="M163" s="1">
        <f t="shared" si="28"/>
        <v>-8.9392854390827295E-2</v>
      </c>
      <c r="N163" s="1">
        <f t="shared" si="29"/>
        <v>-7.5522040247941694E-2</v>
      </c>
    </row>
    <row r="164" spans="4:14">
      <c r="D164" s="1">
        <v>82000</v>
      </c>
      <c r="E164" s="1" t="str">
        <f t="shared" si="20"/>
        <v>82000i</v>
      </c>
      <c r="F164" s="3">
        <f t="shared" si="21"/>
        <v>1.2195121951219512</v>
      </c>
      <c r="G164" s="3">
        <f t="shared" si="22"/>
        <v>-6.4360499702557998</v>
      </c>
      <c r="H164" s="3" t="str">
        <f t="shared" si="23"/>
        <v>5.50340244627907i</v>
      </c>
      <c r="I164" s="1" t="str">
        <f t="shared" si="24"/>
        <v>-6.4360499702558+5.50340244627907i</v>
      </c>
      <c r="J164" s="1" t="str">
        <f t="shared" si="25"/>
        <v>-0.0897508579145038-0.0767450677488593i</v>
      </c>
      <c r="K164" s="1">
        <f t="shared" si="26"/>
        <v>-18.555807987303194</v>
      </c>
      <c r="L164" s="1">
        <f t="shared" si="27"/>
        <v>-139.46657621632514</v>
      </c>
      <c r="M164" s="1">
        <f t="shared" si="28"/>
        <v>-8.9750857914503795E-2</v>
      </c>
      <c r="N164" s="1">
        <f t="shared" si="29"/>
        <v>-7.6745067748859294E-2</v>
      </c>
    </row>
    <row r="165" spans="4:14">
      <c r="D165" s="1">
        <v>82500</v>
      </c>
      <c r="E165" s="1" t="str">
        <f t="shared" si="20"/>
        <v>82500i</v>
      </c>
      <c r="F165" s="3">
        <f t="shared" si="21"/>
        <v>1.2121212121212119</v>
      </c>
      <c r="G165" s="3">
        <f t="shared" si="22"/>
        <v>-6.3461891643709798</v>
      </c>
      <c r="H165" s="3" t="str">
        <f t="shared" si="23"/>
        <v>5.49183292984946i</v>
      </c>
      <c r="I165" s="1" t="str">
        <f t="shared" si="24"/>
        <v>-6.34618916437098+5.49183292984946i</v>
      </c>
      <c r="J165" s="1" t="str">
        <f t="shared" si="25"/>
        <v>-0.0901007752502579-0.0779709510240193i</v>
      </c>
      <c r="K165" s="1">
        <f t="shared" si="26"/>
        <v>-18.477844854365653</v>
      </c>
      <c r="L165" s="1">
        <f t="shared" si="27"/>
        <v>-139.12790939120143</v>
      </c>
      <c r="M165" s="1">
        <f t="shared" si="28"/>
        <v>-9.0100775250257906E-2</v>
      </c>
      <c r="N165" s="1">
        <f t="shared" si="29"/>
        <v>-7.7970951024019297E-2</v>
      </c>
    </row>
    <row r="166" spans="4:14">
      <c r="D166" s="1">
        <v>83000</v>
      </c>
      <c r="E166" s="1" t="str">
        <f t="shared" si="20"/>
        <v>83000i</v>
      </c>
      <c r="F166" s="3">
        <f t="shared" si="21"/>
        <v>1.2048192771084336</v>
      </c>
      <c r="G166" s="3">
        <f t="shared" si="22"/>
        <v>-6.2579474524604422</v>
      </c>
      <c r="H166" s="3" t="str">
        <f t="shared" si="23"/>
        <v>5.48001266205772i</v>
      </c>
      <c r="I166" s="1" t="str">
        <f t="shared" si="24"/>
        <v>-6.25794745246044+5.48001266205772i</v>
      </c>
      <c r="J166" s="1" t="str">
        <f t="shared" si="25"/>
        <v>-0.0904426407240355-0.0791995810324016i</v>
      </c>
      <c r="K166" s="1">
        <f t="shared" si="26"/>
        <v>-18.400586777938305</v>
      </c>
      <c r="L166" s="1">
        <f t="shared" si="27"/>
        <v>-138.79173991460397</v>
      </c>
      <c r="M166" s="1">
        <f t="shared" si="28"/>
        <v>-9.0442640724035503E-2</v>
      </c>
      <c r="N166" s="1">
        <f t="shared" si="29"/>
        <v>-7.91995810324016E-2</v>
      </c>
    </row>
    <row r="167" spans="4:14">
      <c r="D167" s="1">
        <v>83500</v>
      </c>
      <c r="E167" s="1" t="str">
        <f t="shared" si="20"/>
        <v>83500i</v>
      </c>
      <c r="F167" s="3">
        <f t="shared" si="21"/>
        <v>1.1976047904191618</v>
      </c>
      <c r="G167" s="3">
        <f t="shared" si="22"/>
        <v>-6.1712861701746222</v>
      </c>
      <c r="H167" s="3" t="str">
        <f t="shared" si="23"/>
        <v>5.46795540834141i</v>
      </c>
      <c r="I167" s="1" t="str">
        <f t="shared" si="24"/>
        <v>-6.17128617017462+5.46795540834141i</v>
      </c>
      <c r="J167" s="1" t="str">
        <f t="shared" si="25"/>
        <v>-0.0907764895519773-0.080430850767359i</v>
      </c>
      <c r="K167" s="1">
        <f t="shared" si="26"/>
        <v>-18.32402301669519</v>
      </c>
      <c r="L167" s="1">
        <f t="shared" si="27"/>
        <v>-138.45803823098601</v>
      </c>
      <c r="M167" s="1">
        <f t="shared" si="28"/>
        <v>-9.0776489551977299E-2</v>
      </c>
      <c r="N167" s="1">
        <f t="shared" si="29"/>
        <v>-8.0430850767358994E-2</v>
      </c>
    </row>
    <row r="168" spans="4:14">
      <c r="D168" s="1">
        <v>84000</v>
      </c>
      <c r="E168" s="1" t="str">
        <f t="shared" si="20"/>
        <v>84000i</v>
      </c>
      <c r="F168" s="3">
        <f t="shared" si="21"/>
        <v>1.1904761904761905</v>
      </c>
      <c r="G168" s="3">
        <f t="shared" si="22"/>
        <v>-6.0861678004535147</v>
      </c>
      <c r="H168" s="3" t="str">
        <f t="shared" si="23"/>
        <v>5.45567433322535i</v>
      </c>
      <c r="I168" s="1" t="str">
        <f t="shared" si="24"/>
        <v>-6.08616780045351+5.45567433322535i</v>
      </c>
      <c r="J168" s="1" t="str">
        <f t="shared" si="25"/>
        <v>-0.09110235779067-0.0816646552298205i</v>
      </c>
      <c r="K168" s="1">
        <f t="shared" si="26"/>
        <v>-18.248143050755822</v>
      </c>
      <c r="L168" s="1">
        <f t="shared" si="27"/>
        <v>-138.12677521600114</v>
      </c>
      <c r="M168" s="1">
        <f t="shared" si="28"/>
        <v>-9.1102357790669997E-2</v>
      </c>
      <c r="N168" s="1">
        <f t="shared" si="29"/>
        <v>-8.1664655229820499E-2</v>
      </c>
    </row>
    <row r="169" spans="4:14">
      <c r="D169" s="1">
        <v>84500</v>
      </c>
      <c r="E169" s="1" t="str">
        <f t="shared" si="20"/>
        <v>84500i</v>
      </c>
      <c r="F169" s="3">
        <f t="shared" si="21"/>
        <v>1.1834319526627219</v>
      </c>
      <c r="G169" s="3">
        <f t="shared" si="22"/>
        <v>-6.0025559329155147</v>
      </c>
      <c r="H169" s="3" t="str">
        <f t="shared" si="23"/>
        <v>5.4431820277123i</v>
      </c>
      <c r="I169" s="1" t="str">
        <f t="shared" si="24"/>
        <v>-6.00255593291551+5.4431820277123i</v>
      </c>
      <c r="J169" s="1" t="str">
        <f t="shared" si="25"/>
        <v>-0.0914202822891246-0.0829008914012484i</v>
      </c>
      <c r="K169" s="1">
        <f t="shared" si="26"/>
        <v>-18.172936576060653</v>
      </c>
      <c r="L169" s="1">
        <f t="shared" si="27"/>
        <v>-137.79792216934959</v>
      </c>
      <c r="M169" s="1">
        <f t="shared" si="28"/>
        <v>-9.1420282289124605E-2</v>
      </c>
      <c r="N169" s="1">
        <f t="shared" si="29"/>
        <v>-8.29008914012484E-2</v>
      </c>
    </row>
    <row r="170" spans="4:14">
      <c r="D170" s="1">
        <v>85000</v>
      </c>
      <c r="E170" s="1" t="str">
        <f t="shared" si="20"/>
        <v>85000i</v>
      </c>
      <c r="F170" s="3">
        <f t="shared" si="21"/>
        <v>1.1764705882352942</v>
      </c>
      <c r="G170" s="3">
        <f t="shared" si="22"/>
        <v>-5.9204152249134951</v>
      </c>
      <c r="H170" s="3" t="str">
        <f t="shared" si="23"/>
        <v>5.43049053531447i</v>
      </c>
      <c r="I170" s="1" t="str">
        <f t="shared" si="24"/>
        <v>-5.9204152249135+5.43049053531447i</v>
      </c>
      <c r="J170" s="1" t="str">
        <f t="shared" si="25"/>
        <v>-0.0917303006424384-0.084139458216394i</v>
      </c>
      <c r="K170" s="1">
        <f t="shared" si="26"/>
        <v>-18.098393498916071</v>
      </c>
      <c r="L170" s="1">
        <f t="shared" si="27"/>
        <v>-137.47145080775263</v>
      </c>
      <c r="M170" s="1">
        <f t="shared" si="28"/>
        <v>-9.1730300642438395E-2</v>
      </c>
      <c r="N170" s="1">
        <f t="shared" si="29"/>
        <v>-8.4139458216394E-2</v>
      </c>
    </row>
    <row r="171" spans="4:14">
      <c r="D171" s="1">
        <v>85500</v>
      </c>
      <c r="E171" s="1" t="str">
        <f t="shared" si="20"/>
        <v>85500i</v>
      </c>
      <c r="F171" s="3">
        <f t="shared" si="21"/>
        <v>1.1695906432748537</v>
      </c>
      <c r="G171" s="3">
        <f t="shared" si="22"/>
        <v>-5.839711364180431</v>
      </c>
      <c r="H171" s="3" t="str">
        <f t="shared" si="23"/>
        <v>5.4176113767999i</v>
      </c>
      <c r="I171" s="1" t="str">
        <f t="shared" si="24"/>
        <v>-5.83971136418043+5.4176113767999i</v>
      </c>
      <c r="J171" s="1" t="str">
        <f t="shared" si="25"/>
        <v>-0.0920324511470943-0.0853802565358903i</v>
      </c>
      <c r="K171" s="1">
        <f t="shared" si="26"/>
        <v>-18.024503930703098</v>
      </c>
      <c r="L171" s="1">
        <f t="shared" si="27"/>
        <v>-137.14733325805327</v>
      </c>
      <c r="M171" s="1">
        <f t="shared" si="28"/>
        <v>-9.2032451147094296E-2</v>
      </c>
      <c r="N171" s="1">
        <f t="shared" si="29"/>
        <v>-8.5380256535890306E-2</v>
      </c>
    </row>
    <row r="172" spans="4:14">
      <c r="D172" s="1">
        <v>86000</v>
      </c>
      <c r="E172" s="1" t="str">
        <f t="shared" si="20"/>
        <v>86000i</v>
      </c>
      <c r="F172" s="3">
        <f t="shared" si="21"/>
        <v>1.1627906976744187</v>
      </c>
      <c r="G172" s="3">
        <f t="shared" si="22"/>
        <v>-5.760411032990806</v>
      </c>
      <c r="H172" s="3" t="str">
        <f t="shared" si="23"/>
        <v>5.40455557372307i</v>
      </c>
      <c r="I172" s="1" t="str">
        <f t="shared" si="24"/>
        <v>-5.76041103299081+5.40455557372307i</v>
      </c>
      <c r="J172" s="1" t="str">
        <f t="shared" si="25"/>
        <v>-0.0923267727578519-0.0866231891187179i</v>
      </c>
      <c r="K172" s="1">
        <f t="shared" si="26"/>
        <v>-17.951258182744141</v>
      </c>
      <c r="L172" s="1">
        <f t="shared" si="27"/>
        <v>-136.82554205044107</v>
      </c>
      <c r="M172" s="1">
        <f t="shared" si="28"/>
        <v>-9.2326772757851894E-2</v>
      </c>
      <c r="N172" s="1">
        <f t="shared" si="29"/>
        <v>-8.66231891187179E-2</v>
      </c>
    </row>
    <row r="173" spans="4:14">
      <c r="D173" s="1">
        <v>86500</v>
      </c>
      <c r="E173" s="1" t="str">
        <f t="shared" si="20"/>
        <v>86500i</v>
      </c>
      <c r="F173" s="3">
        <f t="shared" si="21"/>
        <v>1.1560693641618498</v>
      </c>
      <c r="G173" s="3">
        <f t="shared" si="22"/>
        <v>-5.6824818737679177</v>
      </c>
      <c r="H173" s="3" t="str">
        <f t="shared" si="23"/>
        <v>5.39133367080511i</v>
      </c>
      <c r="I173" s="1" t="str">
        <f t="shared" si="24"/>
        <v>-5.68248187376792+5.39133367080511i</v>
      </c>
      <c r="J173" s="1" t="str">
        <f t="shared" si="25"/>
        <v>-0.092613305046188-0.0878681605945851i</v>
      </c>
      <c r="K173" s="1">
        <f t="shared" si="26"/>
        <v>-17.878646761322017</v>
      </c>
      <c r="L173" s="1">
        <f t="shared" si="27"/>
        <v>-136.50605011179775</v>
      </c>
      <c r="M173" s="1">
        <f t="shared" si="28"/>
        <v>-9.2613305046188005E-2</v>
      </c>
      <c r="N173" s="1">
        <f t="shared" si="29"/>
        <v>-8.7868160594585104E-2</v>
      </c>
    </row>
    <row r="174" spans="4:14">
      <c r="D174" s="1">
        <v>87000</v>
      </c>
      <c r="E174" s="1" t="str">
        <f t="shared" si="20"/>
        <v>87000i</v>
      </c>
      <c r="F174" s="3">
        <f t="shared" si="21"/>
        <v>1.1494252873563218</v>
      </c>
      <c r="G174" s="3">
        <f t="shared" si="22"/>
        <v>-5.6058924560708139</v>
      </c>
      <c r="H174" s="3" t="str">
        <f t="shared" si="23"/>
        <v>5.3779557572251i</v>
      </c>
      <c r="I174" s="1" t="str">
        <f t="shared" si="24"/>
        <v>-5.60589245607081+5.3779557572251i</v>
      </c>
      <c r="J174" s="1" t="str">
        <f t="shared" si="25"/>
        <v>-0.0928920881602418-0.089115077436249i</v>
      </c>
      <c r="K174" s="1">
        <f t="shared" si="26"/>
        <v>-17.806660362846316</v>
      </c>
      <c r="L174" s="1">
        <f t="shared" si="27"/>
        <v>-136.18883075916307</v>
      </c>
      <c r="M174" s="1">
        <f t="shared" si="28"/>
        <v>-9.2892088160241804E-2</v>
      </c>
      <c r="N174" s="1">
        <f t="shared" si="29"/>
        <v>-8.9115077436248996E-2</v>
      </c>
    </row>
    <row r="175" spans="4:14">
      <c r="D175" s="1">
        <v>87500</v>
      </c>
      <c r="E175" s="1" t="str">
        <f t="shared" si="20"/>
        <v>87500i</v>
      </c>
      <c r="F175" s="3">
        <f t="shared" si="21"/>
        <v>1.1428571428571428</v>
      </c>
      <c r="G175" s="3">
        <f t="shared" si="22"/>
        <v>-5.5306122448979584</v>
      </c>
      <c r="H175" s="3" t="str">
        <f t="shared" si="23"/>
        <v>5.36443148688047i</v>
      </c>
      <c r="I175" s="1" t="str">
        <f t="shared" si="24"/>
        <v>-5.53061224489796+5.36443148688047i</v>
      </c>
      <c r="J175" s="1" t="str">
        <f t="shared" si="25"/>
        <v>-0.0931631627862224-0.090363847931813i</v>
      </c>
      <c r="K175" s="1">
        <f t="shared" si="26"/>
        <v>-17.735289869161839</v>
      </c>
      <c r="L175" s="1">
        <f t="shared" si="27"/>
        <v>-135.87385769331735</v>
      </c>
      <c r="M175" s="1">
        <f t="shared" si="28"/>
        <v>-9.31631627862224E-2</v>
      </c>
      <c r="N175" s="1">
        <f t="shared" si="29"/>
        <v>-9.0363847931812999E-2</v>
      </c>
    </row>
    <row r="176" spans="4:14">
      <c r="D176" s="1">
        <v>88000</v>
      </c>
      <c r="E176" s="1" t="str">
        <f t="shared" si="20"/>
        <v>88000i</v>
      </c>
      <c r="F176" s="3">
        <f t="shared" si="21"/>
        <v>1.1363636363636365</v>
      </c>
      <c r="G176" s="3">
        <f t="shared" si="22"/>
        <v>-5.4566115702479356</v>
      </c>
      <c r="H176" s="3" t="str">
        <f t="shared" si="23"/>
        <v>5.35077009767092i</v>
      </c>
      <c r="I176" s="1" t="str">
        <f t="shared" si="24"/>
        <v>-5.45661157024794+5.35077009767092i</v>
      </c>
      <c r="J176" s="1" t="str">
        <f t="shared" si="25"/>
        <v>-0.0934265701112384-0.0916143821570307i</v>
      </c>
      <c r="K176" s="1">
        <f t="shared" si="26"/>
        <v>-17.664526342994197</v>
      </c>
      <c r="L176" s="1">
        <f t="shared" si="27"/>
        <v>-135.56110499247916</v>
      </c>
      <c r="M176" s="1">
        <f t="shared" si="28"/>
        <v>-9.3426570111238394E-2</v>
      </c>
      <c r="N176" s="1">
        <f t="shared" si="29"/>
        <v>-9.1614382157030702E-2</v>
      </c>
    </row>
    <row r="177" spans="4:14">
      <c r="D177" s="1">
        <v>88500</v>
      </c>
      <c r="E177" s="1" t="str">
        <f t="shared" si="20"/>
        <v>88500i</v>
      </c>
      <c r="F177" s="3">
        <f t="shared" si="21"/>
        <v>1.1299435028248588</v>
      </c>
      <c r="G177" s="3">
        <f t="shared" si="22"/>
        <v>-5.383861597880558</v>
      </c>
      <c r="H177" s="3" t="str">
        <f t="shared" si="23"/>
        <v>5.3369804298575i</v>
      </c>
      <c r="I177" s="1" t="str">
        <f t="shared" si="24"/>
        <v>-5.38386159788056+5.3369804298575i</v>
      </c>
      <c r="J177" s="1" t="str">
        <f t="shared" si="25"/>
        <v>-0.0936823517875051-0.0928665919476395i</v>
      </c>
      <c r="K177" s="1">
        <f t="shared" si="26"/>
        <v>-17.594361023528144</v>
      </c>
      <c r="L177" s="1">
        <f t="shared" si="27"/>
        <v>-135.25054710611613</v>
      </c>
      <c r="M177" s="1">
        <f t="shared" si="28"/>
        <v>-9.36823517875051E-2</v>
      </c>
      <c r="N177" s="1">
        <f t="shared" si="29"/>
        <v>-9.2866591947639507E-2</v>
      </c>
    </row>
    <row r="178" spans="4:14">
      <c r="D178" s="1">
        <v>89000</v>
      </c>
      <c r="E178" s="1" t="str">
        <f t="shared" si="20"/>
        <v>89000i</v>
      </c>
      <c r="F178" s="3">
        <f t="shared" si="21"/>
        <v>1.1235955056179776</v>
      </c>
      <c r="G178" s="3">
        <f t="shared" si="22"/>
        <v>-5.3123343012245936</v>
      </c>
      <c r="H178" s="3" t="str">
        <f t="shared" si="23"/>
        <v>5.32307094354504i</v>
      </c>
      <c r="I178" s="1" t="str">
        <f t="shared" si="24"/>
        <v>-5.31233430122459+5.32307094354504i</v>
      </c>
      <c r="J178" s="1" t="str">
        <f t="shared" si="25"/>
        <v>-0.0939305498978932-0.0941203908717537i</v>
      </c>
      <c r="K178" s="1">
        <f t="shared" si="26"/>
        <v>-17.5247853221139</v>
      </c>
      <c r="L178" s="1">
        <f t="shared" si="27"/>
        <v>-134.94215884886671</v>
      </c>
      <c r="M178" s="1">
        <f t="shared" si="28"/>
        <v>-9.3930549897893206E-2</v>
      </c>
      <c r="N178" s="1">
        <f t="shared" si="29"/>
        <v>-9.4120390871753695E-2</v>
      </c>
    </row>
    <row r="179" spans="4:14">
      <c r="D179" s="1">
        <v>89500</v>
      </c>
      <c r="E179" s="1" t="str">
        <f t="shared" si="20"/>
        <v>89500i</v>
      </c>
      <c r="F179" s="3">
        <f t="shared" si="21"/>
        <v>1.1173184357541899</v>
      </c>
      <c r="G179" s="3">
        <f t="shared" si="22"/>
        <v>-5.2420024343809484</v>
      </c>
      <c r="H179" s="3" t="str">
        <f t="shared" si="23"/>
        <v>5.30904973533387i</v>
      </c>
      <c r="I179" s="1" t="str">
        <f t="shared" si="24"/>
        <v>-5.24200243438095+5.30904973533387i</v>
      </c>
      <c r="J179" s="1" t="str">
        <f t="shared" si="25"/>
        <v>-0.0941712069227763-0.0953756942023395i</v>
      </c>
      <c r="K179" s="1">
        <f t="shared" si="26"/>
        <v>-17.455790818097245</v>
      </c>
      <c r="L179" s="1">
        <f t="shared" si="27"/>
        <v>-134.63591539457065</v>
      </c>
      <c r="M179" s="1">
        <f t="shared" si="28"/>
        <v>-9.4171206922776293E-2</v>
      </c>
      <c r="N179" s="1">
        <f t="shared" si="29"/>
        <v>-9.5375694202339503E-2</v>
      </c>
    </row>
    <row r="180" spans="4:14">
      <c r="D180" s="1">
        <v>90000</v>
      </c>
      <c r="E180" s="1" t="str">
        <f t="shared" si="20"/>
        <v>90000i</v>
      </c>
      <c r="F180" s="3">
        <f t="shared" si="21"/>
        <v>1.1111111111111112</v>
      </c>
      <c r="G180" s="3">
        <f t="shared" si="22"/>
        <v>-5.1728395061728403</v>
      </c>
      <c r="H180" s="3" t="str">
        <f t="shared" si="23"/>
        <v>5.29492455418381i</v>
      </c>
      <c r="I180" s="1" t="str">
        <f t="shared" si="24"/>
        <v>-5.17283950617284+5.29492455418381i</v>
      </c>
      <c r="J180" s="1" t="str">
        <f t="shared" si="25"/>
        <v>-0.094404365708139-0.0966324188897948i</v>
      </c>
      <c r="K180" s="1">
        <f t="shared" si="26"/>
        <v>-17.387369254769325</v>
      </c>
      <c r="L180" s="1">
        <f t="shared" si="27"/>
        <v>-134.3317922704058</v>
      </c>
      <c r="M180" s="1">
        <f t="shared" si="28"/>
        <v>-9.4404365708138996E-2</v>
      </c>
      <c r="N180" s="1">
        <f t="shared" si="29"/>
        <v>-9.6632418889794805E-2</v>
      </c>
    </row>
    <row r="181" spans="4:14">
      <c r="D181" s="1">
        <v>90500</v>
      </c>
      <c r="E181" s="1" t="str">
        <f t="shared" si="20"/>
        <v>90500i</v>
      </c>
      <c r="F181" s="3">
        <f t="shared" si="21"/>
        <v>1.1049723756906078</v>
      </c>
      <c r="G181" s="3">
        <f t="shared" si="22"/>
        <v>-5.1048197551967291</v>
      </c>
      <c r="H181" s="3" t="str">
        <f t="shared" si="23"/>
        <v>5.28070281653111i</v>
      </c>
      <c r="I181" s="1" t="str">
        <f t="shared" si="24"/>
        <v>-5.10481975519673+5.28070281653111i</v>
      </c>
      <c r="J181" s="1" t="str">
        <f t="shared" si="25"/>
        <v>-0.0946300694349092-0.0978904835346535i</v>
      </c>
      <c r="K181" s="1">
        <f t="shared" si="26"/>
        <v>-17.319512535432033</v>
      </c>
      <c r="L181" s="1">
        <f t="shared" si="27"/>
        <v>-134.02976535113069</v>
      </c>
      <c r="M181" s="1">
        <f t="shared" si="28"/>
        <v>-9.4630069434909203E-2</v>
      </c>
      <c r="N181" s="1">
        <f t="shared" si="29"/>
        <v>-9.7890483534653502E-2</v>
      </c>
    </row>
    <row r="182" spans="4:14">
      <c r="D182" s="1">
        <v>91000</v>
      </c>
      <c r="E182" s="1" t="str">
        <f t="shared" si="20"/>
        <v>91000i</v>
      </c>
      <c r="F182" s="3">
        <f t="shared" si="21"/>
        <v>1.0989010989010988</v>
      </c>
      <c r="G182" s="3">
        <f t="shared" si="22"/>
        <v>-5.0379181258302133</v>
      </c>
      <c r="H182" s="3" t="str">
        <f t="shared" si="23"/>
        <v>5.26639162069666i</v>
      </c>
      <c r="I182" s="1" t="str">
        <f t="shared" si="24"/>
        <v>-5.03791812583021+5.26639162069666i</v>
      </c>
      <c r="J182" s="1" t="str">
        <f t="shared" si="25"/>
        <v>-0.094848361589477-0.0991498083604353i</v>
      </c>
      <c r="K182" s="1">
        <f t="shared" si="26"/>
        <v>-17.25221271957513</v>
      </c>
      <c r="L182" s="1">
        <f t="shared" si="27"/>
        <v>-133.72981085342937</v>
      </c>
      <c r="M182" s="1">
        <f t="shared" si="28"/>
        <v>-9.4848361589477001E-2</v>
      </c>
      <c r="N182" s="1">
        <f t="shared" si="29"/>
        <v>-9.9149808360435299E-2</v>
      </c>
    </row>
    <row r="183" spans="4:14">
      <c r="D183" s="1">
        <v>91500</v>
      </c>
      <c r="E183" s="1" t="str">
        <f t="shared" si="20"/>
        <v>91500i</v>
      </c>
      <c r="F183" s="3">
        <f t="shared" si="21"/>
        <v>1.0928961748633879</v>
      </c>
      <c r="G183" s="3">
        <f t="shared" si="22"/>
        <v>-4.9721102451551245</v>
      </c>
      <c r="H183" s="3" t="str">
        <f t="shared" si="23"/>
        <v>5.25199776062183i</v>
      </c>
      <c r="I183" s="1" t="str">
        <f t="shared" si="24"/>
        <v>-4.97211024515512+5.25199776062183i</v>
      </c>
      <c r="J183" s="1" t="str">
        <f t="shared" si="25"/>
        <v>-0.0950592859353622-0.100410315186657i</v>
      </c>
      <c r="K183" s="1">
        <f t="shared" si="26"/>
        <v>-17.185462019161683</v>
      </c>
      <c r="L183" s="1">
        <f t="shared" si="27"/>
        <v>-133.43190533035758</v>
      </c>
      <c r="M183" s="1">
        <f t="shared" si="28"/>
        <v>-9.5059285935362198E-2</v>
      </c>
      <c r="N183" s="1">
        <f t="shared" si="29"/>
        <v>-0.100410315186657</v>
      </c>
    </row>
    <row r="184" spans="4:14">
      <c r="D184" s="1">
        <v>92000</v>
      </c>
      <c r="E184" s="1" t="str">
        <f t="shared" si="20"/>
        <v>92000i</v>
      </c>
      <c r="F184" s="3">
        <f t="shared" si="21"/>
        <v>1.0869565217391304</v>
      </c>
      <c r="G184" s="3">
        <f t="shared" si="22"/>
        <v>-4.9073724007561434</v>
      </c>
      <c r="H184" s="3" t="str">
        <f t="shared" si="23"/>
        <v>5.23752773896606i</v>
      </c>
      <c r="I184" s="1" t="str">
        <f t="shared" si="24"/>
        <v>-4.90737240075614+5.23752773896606i</v>
      </c>
      <c r="J184" s="1" t="str">
        <f t="shared" si="25"/>
        <v>-0.0952628864859969-0.101671927402026i</v>
      </c>
      <c r="K184" s="1">
        <f t="shared" si="26"/>
        <v>-17.119252795017804</v>
      </c>
      <c r="L184" s="1">
        <f t="shared" si="27"/>
        <v>-133.13602566588705</v>
      </c>
      <c r="M184" s="1">
        <f t="shared" si="28"/>
        <v>-9.52628864859969E-2</v>
      </c>
      <c r="N184" s="1">
        <f t="shared" si="29"/>
        <v>-0.101671927402026</v>
      </c>
    </row>
    <row r="185" spans="4:14">
      <c r="D185" s="1">
        <v>92500</v>
      </c>
      <c r="E185" s="1" t="str">
        <f t="shared" si="20"/>
        <v>92500i</v>
      </c>
      <c r="F185" s="3">
        <f t="shared" si="21"/>
        <v>1.0810810810810809</v>
      </c>
      <c r="G185" s="3">
        <f t="shared" si="22"/>
        <v>-4.8436815193571938</v>
      </c>
      <c r="H185" s="3" t="str">
        <f t="shared" si="23"/>
        <v>5.22298777959844i</v>
      </c>
      <c r="I185" s="1" t="str">
        <f t="shared" si="24"/>
        <v>-4.84368151935719+5.22298777959844i</v>
      </c>
      <c r="J185" s="1" t="str">
        <f t="shared" si="25"/>
        <v>-0.0954592074785885-0.102934569937824i</v>
      </c>
      <c r="K185" s="1">
        <f t="shared" si="26"/>
        <v>-17.053577553323805</v>
      </c>
      <c r="L185" s="1">
        <f t="shared" si="27"/>
        <v>-132.84214906954895</v>
      </c>
      <c r="M185" s="1">
        <f t="shared" si="28"/>
        <v>-9.5459207478588506E-2</v>
      </c>
      <c r="N185" s="1">
        <f t="shared" si="29"/>
        <v>-0.102934569937824</v>
      </c>
    </row>
    <row r="186" spans="4:14">
      <c r="D186" s="1">
        <v>93000</v>
      </c>
      <c r="E186" s="1" t="str">
        <f t="shared" si="20"/>
        <v>93000i</v>
      </c>
      <c r="F186" s="3">
        <f t="shared" si="21"/>
        <v>1.075268817204301</v>
      </c>
      <c r="G186" s="3">
        <f t="shared" si="22"/>
        <v>-4.7810151462596826</v>
      </c>
      <c r="H186" s="3" t="str">
        <f t="shared" si="23"/>
        <v>5.20838383951405i</v>
      </c>
      <c r="I186" s="1" t="str">
        <f t="shared" si="24"/>
        <v>-4.78101514625968+5.20838383951405i</v>
      </c>
      <c r="J186" s="1" t="str">
        <f t="shared" si="25"/>
        <v>-0.0956482933490271-0.104198169241506i</v>
      </c>
      <c r="K186" s="1">
        <f t="shared" si="26"/>
        <v>-16.98842894220293</v>
      </c>
      <c r="L186" s="1">
        <f t="shared" si="27"/>
        <v>-132.55025307117009</v>
      </c>
      <c r="M186" s="1">
        <f t="shared" si="28"/>
        <v>-9.5648293349027094E-2</v>
      </c>
      <c r="N186" s="1">
        <f t="shared" si="29"/>
        <v>-0.104198169241506</v>
      </c>
    </row>
    <row r="187" spans="4:14">
      <c r="D187" s="1">
        <v>93500</v>
      </c>
      <c r="E187" s="1" t="str">
        <f t="shared" si="20"/>
        <v>93500i</v>
      </c>
      <c r="F187" s="3">
        <f t="shared" si="21"/>
        <v>1.0695187165775399</v>
      </c>
      <c r="G187" s="3">
        <f t="shared" si="22"/>
        <v>-4.7193514255483411</v>
      </c>
      <c r="H187" s="3" t="str">
        <f t="shared" si="23"/>
        <v>5.19372162020356i</v>
      </c>
      <c r="I187" s="1" t="str">
        <f t="shared" si="24"/>
        <v>-4.71935142554834+5.19372162020356i</v>
      </c>
      <c r="J187" s="1" t="str">
        <f t="shared" si="25"/>
        <v>-0.0958301887078087-0.105462653250516i</v>
      </c>
      <c r="K187" s="1">
        <f t="shared" si="26"/>
        <v>-16.923799748404964</v>
      </c>
      <c r="L187" s="1">
        <f t="shared" si="27"/>
        <v>-132.2603155157054</v>
      </c>
      <c r="M187" s="1">
        <f t="shared" si="28"/>
        <v>-9.5830188707808697E-2</v>
      </c>
      <c r="N187" s="1">
        <f t="shared" si="29"/>
        <v>-0.105462653250516</v>
      </c>
    </row>
    <row r="188" spans="4:14">
      <c r="D188" s="1">
        <v>94000</v>
      </c>
      <c r="E188" s="1" t="str">
        <f t="shared" si="20"/>
        <v>94000i</v>
      </c>
      <c r="F188" s="3">
        <f t="shared" si="21"/>
        <v>1.0638297872340425</v>
      </c>
      <c r="G188" s="3">
        <f t="shared" si="22"/>
        <v>-4.6586690810321407</v>
      </c>
      <c r="H188" s="3" t="str">
        <f t="shared" si="23"/>
        <v>5.1790065785038i</v>
      </c>
      <c r="I188" s="1" t="str">
        <f t="shared" si="24"/>
        <v>-4.65866908103214+5.1790065785038i</v>
      </c>
      <c r="J188" s="1" t="str">
        <f t="shared" si="25"/>
        <v>-0.0960049383169352-0.106727951366338i</v>
      </c>
      <c r="K188" s="1">
        <f t="shared" si="26"/>
        <v>-16.85968289408158</v>
      </c>
      <c r="L188" s="1">
        <f t="shared" si="27"/>
        <v>-131.97231455816052</v>
      </c>
      <c r="M188" s="1">
        <f t="shared" si="28"/>
        <v>-9.6004938316935198E-2</v>
      </c>
      <c r="N188" s="1">
        <f t="shared" si="29"/>
        <v>-0.106727951366338</v>
      </c>
    </row>
    <row r="189" spans="4:14">
      <c r="D189" s="1">
        <v>94500</v>
      </c>
      <c r="E189" s="1" t="str">
        <f t="shared" si="20"/>
        <v>94500i</v>
      </c>
      <c r="F189" s="3">
        <f t="shared" si="21"/>
        <v>1.0582010582010581</v>
      </c>
      <c r="G189" s="3">
        <f t="shared" si="22"/>
        <v>-4.5989473978891962</v>
      </c>
      <c r="H189" s="3" t="str">
        <f t="shared" si="23"/>
        <v>5.16424393695467i</v>
      </c>
      <c r="I189" s="1" t="str">
        <f t="shared" si="24"/>
        <v>-4.5989473978892+5.16424393695467i</v>
      </c>
      <c r="J189" s="1" t="str">
        <f t="shared" si="25"/>
        <v>-0.0961725870677677-0.107993994428794i</v>
      </c>
      <c r="K189" s="1">
        <f t="shared" si="26"/>
        <v>-16.796071433650127</v>
      </c>
      <c r="L189" s="1">
        <f t="shared" si="27"/>
        <v>-131.68622865860547</v>
      </c>
      <c r="M189" s="1">
        <f t="shared" si="28"/>
        <v>-9.6172587067767698E-2</v>
      </c>
      <c r="N189" s="1">
        <f t="shared" si="29"/>
        <v>-0.107993994428794</v>
      </c>
    </row>
    <row r="190" spans="4:14">
      <c r="D190" s="1">
        <v>95000</v>
      </c>
      <c r="E190" s="1" t="str">
        <f t="shared" si="20"/>
        <v>95000i</v>
      </c>
      <c r="F190" s="3">
        <f t="shared" si="21"/>
        <v>1.0526315789473684</v>
      </c>
      <c r="G190" s="3">
        <f t="shared" si="22"/>
        <v>-4.5401662049861491</v>
      </c>
      <c r="H190" s="3" t="str">
        <f t="shared" si="23"/>
        <v>5.14943869368713i</v>
      </c>
      <c r="I190" s="1" t="str">
        <f t="shared" si="24"/>
        <v>-4.54016620498615+5.14943869368713i</v>
      </c>
      <c r="J190" s="1" t="str">
        <f t="shared" si="25"/>
        <v>-0.0963331799597956-0.1092607146906i</v>
      </c>
      <c r="K190" s="1">
        <f t="shared" si="26"/>
        <v>-16.732958550743319</v>
      </c>
      <c r="L190" s="1">
        <f t="shared" si="27"/>
        <v>-131.40203657727497</v>
      </c>
      <c r="M190" s="1">
        <f t="shared" si="28"/>
        <v>-9.6333179959795595E-2</v>
      </c>
      <c r="N190" s="1">
        <f t="shared" si="29"/>
        <v>-0.1092607146906</v>
      </c>
    </row>
    <row r="191" spans="4:14">
      <c r="D191" s="1">
        <v>95500</v>
      </c>
      <c r="E191" s="1" t="str">
        <f t="shared" si="20"/>
        <v>95500i</v>
      </c>
      <c r="F191" s="3">
        <f t="shared" si="21"/>
        <v>1.0471204188481675</v>
      </c>
      <c r="G191" s="3">
        <f t="shared" si="22"/>
        <v>-4.4823058578438086</v>
      </c>
      <c r="H191" s="3" t="str">
        <f t="shared" si="23"/>
        <v>5.13459563186517i</v>
      </c>
      <c r="I191" s="1" t="str">
        <f t="shared" si="24"/>
        <v>-4.48230585784381+5.13459563186517i</v>
      </c>
      <c r="J191" s="1" t="str">
        <f t="shared" si="25"/>
        <v>-0.0964867620802964-0.110528045792177i</v>
      </c>
      <c r="K191" s="1">
        <f t="shared" si="26"/>
        <v>-16.67033755524243</v>
      </c>
      <c r="L191" s="1">
        <f t="shared" si="27"/>
        <v>-131.11971736975883</v>
      </c>
      <c r="M191" s="1">
        <f t="shared" si="28"/>
        <v>-9.6486762080296398E-2</v>
      </c>
      <c r="N191" s="1">
        <f t="shared" si="29"/>
        <v>-0.110528045792177</v>
      </c>
    </row>
    <row r="192" spans="4:14">
      <c r="D192" s="1">
        <v>96000</v>
      </c>
      <c r="E192" s="1" t="str">
        <f t="shared" si="20"/>
        <v>96000i</v>
      </c>
      <c r="F192" s="3">
        <f t="shared" si="21"/>
        <v>1.0416666666666665</v>
      </c>
      <c r="G192" s="3">
        <f t="shared" si="22"/>
        <v>-4.4253472222222214</v>
      </c>
      <c r="H192" s="3" t="str">
        <f t="shared" si="23"/>
        <v>5.1197193287037i</v>
      </c>
      <c r="I192" s="1" t="str">
        <f t="shared" si="24"/>
        <v>-4.42534722222222+5.1197193287037i</v>
      </c>
      <c r="J192" s="1" t="str">
        <f t="shared" si="25"/>
        <v>-0.0966333785848535-0.111795922736743i</v>
      </c>
      <c r="K192" s="1">
        <f t="shared" si="26"/>
        <v>-16.608201880390666</v>
      </c>
      <c r="L192" s="1">
        <f t="shared" si="27"/>
        <v>-130.83925038227426</v>
      </c>
      <c r="M192" s="1">
        <f t="shared" si="28"/>
        <v>-9.6633378584853505E-2</v>
      </c>
      <c r="N192" s="1">
        <f t="shared" si="29"/>
        <v>-0.11179592273674301</v>
      </c>
    </row>
    <row r="193" spans="4:14">
      <c r="D193" s="1">
        <v>96500</v>
      </c>
      <c r="E193" s="1" t="str">
        <f t="shared" si="20"/>
        <v>96500i</v>
      </c>
      <c r="F193" s="3">
        <f t="shared" si="21"/>
        <v>1.0362694300518136</v>
      </c>
      <c r="G193" s="3">
        <f t="shared" si="22"/>
        <v>-4.369271658299553</v>
      </c>
      <c r="H193" s="3" t="str">
        <f t="shared" si="23"/>
        <v>5.10481416408299i</v>
      </c>
      <c r="I193" s="1" t="str">
        <f t="shared" si="24"/>
        <v>-4.36927165829955+5.10481416408299i</v>
      </c>
      <c r="J193" s="1" t="str">
        <f t="shared" si="25"/>
        <v>-0.0967730746787075-0.113064281865684i</v>
      </c>
      <c r="K193" s="1">
        <f t="shared" si="26"/>
        <v>-16.546545079984561</v>
      </c>
      <c r="L193" s="1">
        <f t="shared" si="27"/>
        <v>-130.56061524702315</v>
      </c>
      <c r="M193" s="1">
        <f t="shared" si="28"/>
        <v>-9.6773074678707494E-2</v>
      </c>
      <c r="N193" s="1">
        <f t="shared" si="29"/>
        <v>-0.113064281865684</v>
      </c>
    </row>
    <row r="194" spans="4:14">
      <c r="D194" s="1">
        <v>97000</v>
      </c>
      <c r="E194" s="1" t="str">
        <f t="shared" si="20"/>
        <v>97000i</v>
      </c>
      <c r="F194" s="3">
        <f t="shared" si="21"/>
        <v>1.0309278350515465</v>
      </c>
      <c r="G194" s="3">
        <f t="shared" si="22"/>
        <v>-4.314061005420343</v>
      </c>
      <c r="H194" s="3" t="str">
        <f t="shared" si="23"/>
        <v>5.08988432877931i</v>
      </c>
      <c r="I194" s="1" t="str">
        <f t="shared" si="24"/>
        <v>-4.31406100542034+5.08988432877931i</v>
      </c>
      <c r="J194" s="1" t="str">
        <f t="shared" si="25"/>
        <v>-0.0969058955989092-0.114333060834209i</v>
      </c>
      <c r="K194" s="1">
        <f t="shared" si="26"/>
        <v>-16.485360825641084</v>
      </c>
      <c r="L194" s="1">
        <f t="shared" si="27"/>
        <v>-130.28379187763119</v>
      </c>
      <c r="M194" s="1">
        <f t="shared" si="28"/>
        <v>-9.6905895598909206E-2</v>
      </c>
      <c r="N194" s="1">
        <f t="shared" si="29"/>
        <v>-0.11433306083420899</v>
      </c>
    </row>
    <row r="195" spans="4:14">
      <c r="D195" s="1">
        <v>97500</v>
      </c>
      <c r="E195" s="1" t="str">
        <f t="shared" ref="E195:E207" si="30">COMPLEX(0,D195)</f>
        <v>97500i</v>
      </c>
      <c r="F195" s="3">
        <f t="shared" ref="F195:F207" si="31">1/(D195*$B$2*$B$1)</f>
        <v>1.0256410256410258</v>
      </c>
      <c r="G195" s="3">
        <f t="shared" ref="G195:G207" si="32">1-5*F195^2</f>
        <v>-4.2596975673898765</v>
      </c>
      <c r="H195" s="3" t="str">
        <f t="shared" ref="H195:H207" si="33">COMPLEX(0,F195*(6-F195^2))</f>
        <v>5.07493383233028i</v>
      </c>
      <c r="I195" s="1" t="str">
        <f t="shared" ref="I195:I207" si="34">IMSUM(G195,H195)</f>
        <v>-4.25969756738988+5.07493383233028i</v>
      </c>
      <c r="J195" s="1" t="str">
        <f t="shared" ref="J195:J207" si="35">IMDIV(1,I195)</f>
        <v>-0.097031886597252-0.115602198587297i</v>
      </c>
      <c r="K195" s="1">
        <f t="shared" ref="K195:K207" si="36">20*LOG10(IMABS(J195))</f>
        <v>-16.424642904137922</v>
      </c>
      <c r="L195" s="1">
        <f t="shared" ref="L195:L207" si="37">IMARGUMENT(J195)*180/PI()</f>
        <v>-130.00876046466809</v>
      </c>
      <c r="M195" s="1">
        <f t="shared" ref="M195:M207" si="38">IMREAL(J195)</f>
        <v>-9.7031886597251996E-2</v>
      </c>
      <c r="N195" s="1">
        <f t="shared" ref="N195:N207" si="39">IMAGINARY(J195)</f>
        <v>-0.11560219858729701</v>
      </c>
    </row>
    <row r="196" spans="4:14">
      <c r="D196" s="1">
        <v>98000</v>
      </c>
      <c r="E196" s="1" t="str">
        <f t="shared" si="30"/>
        <v>98000i</v>
      </c>
      <c r="F196" s="3">
        <f t="shared" si="31"/>
        <v>1.0204081632653061</v>
      </c>
      <c r="G196" s="3">
        <f t="shared" si="32"/>
        <v>-4.206164098292378</v>
      </c>
      <c r="H196" s="3" t="str">
        <f t="shared" si="33"/>
        <v>5.05996651055258i</v>
      </c>
      <c r="I196" s="1" t="str">
        <f t="shared" si="34"/>
        <v>-4.20616409829238+5.05996651055258i</v>
      </c>
      <c r="J196" s="1" t="str">
        <f t="shared" si="35"/>
        <v>-0.0971510929239521-0.116871635335947i</v>
      </c>
      <c r="K196" s="1">
        <f t="shared" si="36"/>
        <v>-16.364385214824583</v>
      </c>
      <c r="L196" s="1">
        <f t="shared" si="37"/>
        <v>-129.7355014712447</v>
      </c>
      <c r="M196" s="1">
        <f t="shared" si="38"/>
        <v>-9.7151092923952104E-2</v>
      </c>
      <c r="N196" s="1">
        <f t="shared" si="39"/>
        <v>-0.11687163533594699</v>
      </c>
    </row>
    <row r="197" spans="4:14">
      <c r="D197" s="1">
        <v>98500</v>
      </c>
      <c r="E197" s="1" t="str">
        <f t="shared" si="30"/>
        <v>98500i</v>
      </c>
      <c r="F197" s="3">
        <f t="shared" si="31"/>
        <v>1.015228426395939</v>
      </c>
      <c r="G197" s="3">
        <f t="shared" si="32"/>
        <v>-4.1534437888118738</v>
      </c>
      <c r="H197" s="3" t="str">
        <f t="shared" si="33"/>
        <v>5.04498603272855i</v>
      </c>
      <c r="I197" s="1" t="str">
        <f t="shared" si="34"/>
        <v>-4.15344378881187+5.04498603272855i</v>
      </c>
      <c r="J197" s="1" t="str">
        <f t="shared" si="35"/>
        <v>-0.0972635598120584-0.118141312533728i</v>
      </c>
      <c r="K197" s="1">
        <f t="shared" si="36"/>
        <v>-16.304581767102192</v>
      </c>
      <c r="L197" s="1">
        <f t="shared" si="37"/>
        <v>-129.46399562868939</v>
      </c>
      <c r="M197" s="1">
        <f t="shared" si="38"/>
        <v>-9.7263559812058406E-2</v>
      </c>
      <c r="N197" s="1">
        <f t="shared" si="39"/>
        <v>-0.118141312533728</v>
      </c>
    </row>
    <row r="198" spans="4:14">
      <c r="D198" s="1">
        <v>99000</v>
      </c>
      <c r="E198" s="1" t="str">
        <f t="shared" si="30"/>
        <v>99000i</v>
      </c>
      <c r="F198" s="3">
        <f t="shared" si="31"/>
        <v>1.0101010101010102</v>
      </c>
      <c r="G198" s="3">
        <f t="shared" si="32"/>
        <v>-4.1015202530354049</v>
      </c>
      <c r="H198" s="3" t="str">
        <f t="shared" si="33"/>
        <v>5.0299959084777i</v>
      </c>
      <c r="I198" s="1" t="str">
        <f t="shared" si="34"/>
        <v>-4.1015202530354+5.0299959084777i</v>
      </c>
      <c r="J198" s="1" t="str">
        <f t="shared" si="35"/>
        <v>-0.0973693324625582-0.11941117285363i</v>
      </c>
      <c r="K198" s="1">
        <f t="shared" si="36"/>
        <v>-16.245226677970372</v>
      </c>
      <c r="L198" s="1">
        <f t="shared" si="37"/>
        <v>-129.19422393230036</v>
      </c>
      <c r="M198" s="1">
        <f t="shared" si="38"/>
        <v>-9.7369332462558203E-2</v>
      </c>
      <c r="N198" s="1">
        <f t="shared" si="39"/>
        <v>-0.11941117285363</v>
      </c>
    </row>
    <row r="199" spans="4:14">
      <c r="D199" s="1">
        <v>99500</v>
      </c>
      <c r="E199" s="1" t="str">
        <f t="shared" si="30"/>
        <v>99500i</v>
      </c>
      <c r="F199" s="3">
        <f t="shared" si="31"/>
        <v>1.0050251256281406</v>
      </c>
      <c r="G199" s="3">
        <f t="shared" si="32"/>
        <v>-4.0503775157192985</v>
      </c>
      <c r="H199" s="3" t="str">
        <f t="shared" si="33"/>
        <v>5.01499949432778i</v>
      </c>
      <c r="I199" s="1" t="str">
        <f t="shared" si="34"/>
        <v>-4.0503775157193+5.01499949432778i</v>
      </c>
      <c r="J199" s="1" t="str">
        <f t="shared" si="35"/>
        <v>-0.0974684560301652-0.120681160165235i</v>
      </c>
      <c r="K199" s="1">
        <f t="shared" si="36"/>
        <v>-16.186314169638045</v>
      </c>
      <c r="L199" s="1">
        <f t="shared" si="37"/>
        <v>-128.92616763717123</v>
      </c>
      <c r="M199" s="1">
        <f t="shared" si="38"/>
        <v>-9.7468456030165199E-2</v>
      </c>
      <c r="N199" s="1">
        <f t="shared" si="39"/>
        <v>-0.120681160165235</v>
      </c>
    </row>
    <row r="200" spans="4:14">
      <c r="D200" s="1">
        <v>100000</v>
      </c>
      <c r="E200" s="1" t="str">
        <f t="shared" si="30"/>
        <v>100000i</v>
      </c>
      <c r="F200" s="3">
        <f t="shared" si="31"/>
        <v>1</v>
      </c>
      <c r="G200" s="3">
        <f t="shared" si="32"/>
        <v>-4</v>
      </c>
      <c r="H200" s="3" t="str">
        <f t="shared" si="33"/>
        <v>5i</v>
      </c>
      <c r="I200" s="1" t="str">
        <f t="shared" si="34"/>
        <v>-4+5i</v>
      </c>
      <c r="J200" s="1" t="str">
        <f t="shared" si="35"/>
        <v>-0.0975609756097561-0.121951219512195i</v>
      </c>
      <c r="K200" s="1">
        <f t="shared" si="36"/>
        <v>-16.127838567197362</v>
      </c>
      <c r="L200" s="1">
        <f t="shared" si="37"/>
        <v>-128.65980825409011</v>
      </c>
      <c r="M200" s="1">
        <f t="shared" si="38"/>
        <v>-9.7560975609756101E-2</v>
      </c>
      <c r="N200" s="1">
        <f t="shared" si="39"/>
        <v>-0.12195121951219499</v>
      </c>
    </row>
    <row r="201" spans="4:14">
      <c r="D201" s="1">
        <v>100500</v>
      </c>
      <c r="E201" s="1" t="str">
        <f t="shared" si="30"/>
        <v>100500i</v>
      </c>
      <c r="F201" s="3">
        <f t="shared" si="31"/>
        <v>0.99502487562189046</v>
      </c>
      <c r="G201" s="3">
        <f t="shared" si="32"/>
        <v>-3.950372515531793</v>
      </c>
      <c r="H201" s="3" t="str">
        <f t="shared" si="33"/>
        <v>4.98500049442153i</v>
      </c>
      <c r="I201" s="1" t="str">
        <f t="shared" si="34"/>
        <v>-3.95037251553179+4.98500049442153i</v>
      </c>
      <c r="J201" s="1" t="str">
        <f t="shared" si="35"/>
        <v>-0.097646936223442-0.123221297090023i</v>
      </c>
      <c r="K201" s="1">
        <f t="shared" si="36"/>
        <v>-16.069794296358246</v>
      </c>
      <c r="L201" s="1">
        <f t="shared" si="37"/>
        <v>-128.39512754551205</v>
      </c>
      <c r="M201" s="1">
        <f t="shared" si="38"/>
        <v>-9.7646936223442005E-2</v>
      </c>
      <c r="N201" s="1">
        <f t="shared" si="39"/>
        <v>-0.123221297090023</v>
      </c>
    </row>
    <row r="202" spans="4:14">
      <c r="D202" s="1">
        <v>101000</v>
      </c>
      <c r="E202" s="1" t="str">
        <f t="shared" si="30"/>
        <v>101000i</v>
      </c>
      <c r="F202" s="3">
        <f t="shared" si="31"/>
        <v>0.99009900990099009</v>
      </c>
      <c r="G202" s="3">
        <f t="shared" si="32"/>
        <v>-3.9014802470346037</v>
      </c>
      <c r="H202" s="3" t="str">
        <f t="shared" si="33"/>
        <v>4.9700039114783i</v>
      </c>
      <c r="I202" s="1" t="str">
        <f t="shared" si="34"/>
        <v>-3.9014802470346+4.9700039114783i</v>
      </c>
      <c r="J202" s="1" t="str">
        <f t="shared" si="35"/>
        <v>-0.0977263828082461-0.124491340224207i</v>
      </c>
      <c r="K202" s="1">
        <f t="shared" si="36"/>
        <v>-16.012175881241738</v>
      </c>
      <c r="L202" s="1">
        <f t="shared" si="37"/>
        <v>-128.13210752159924</v>
      </c>
      <c r="M202" s="1">
        <f t="shared" si="38"/>
        <v>-9.7726382808246096E-2</v>
      </c>
      <c r="N202" s="1">
        <f t="shared" si="39"/>
        <v>-0.12449134022420701</v>
      </c>
    </row>
    <row r="203" spans="4:14">
      <c r="D203" s="1">
        <v>101500</v>
      </c>
      <c r="E203" s="1" t="str">
        <f t="shared" si="30"/>
        <v>101500i</v>
      </c>
      <c r="F203" s="3">
        <f t="shared" si="31"/>
        <v>0.9852216748768472</v>
      </c>
      <c r="G203" s="3">
        <f t="shared" si="32"/>
        <v>-3.8533087432357007</v>
      </c>
      <c r="H203" s="3" t="str">
        <f t="shared" si="33"/>
        <v>4.95501305552006i</v>
      </c>
      <c r="I203" s="1" t="str">
        <f t="shared" si="34"/>
        <v>-3.8533087432357+4.95501305552006i</v>
      </c>
      <c r="J203" s="1" t="str">
        <f t="shared" si="35"/>
        <v>-0.0977993602043713-0.125761297348637i</v>
      </c>
      <c r="K203" s="1">
        <f t="shared" si="36"/>
        <v>-15.954977942230578</v>
      </c>
      <c r="L203" s="1">
        <f t="shared" si="37"/>
        <v>-127.87073043633291</v>
      </c>
      <c r="M203" s="1">
        <f t="shared" si="38"/>
        <v>-9.77993602043713E-2</v>
      </c>
      <c r="N203" s="1">
        <f t="shared" si="39"/>
        <v>-0.125761297348637</v>
      </c>
    </row>
    <row r="204" spans="4:14">
      <c r="D204" s="1">
        <v>102000</v>
      </c>
      <c r="E204" s="1" t="str">
        <f t="shared" si="30"/>
        <v>102000i</v>
      </c>
      <c r="F204" s="3">
        <f t="shared" si="31"/>
        <v>0.98039215686274506</v>
      </c>
      <c r="G204" s="3">
        <f t="shared" si="32"/>
        <v>-3.805843906189927</v>
      </c>
      <c r="H204" s="3" t="str">
        <f t="shared" si="33"/>
        <v>4.94003060662943i</v>
      </c>
      <c r="I204" s="1" t="str">
        <f t="shared" si="34"/>
        <v>-3.80584390618993+4.94003060662943i</v>
      </c>
      <c r="J204" s="1" t="str">
        <f t="shared" si="35"/>
        <v>-0.097865913144032-0.127031117984356i</v>
      </c>
      <c r="K204" s="1">
        <f t="shared" si="36"/>
        <v>-15.89819519387513</v>
      </c>
      <c r="L204" s="1">
        <f t="shared" si="37"/>
        <v>-127.61097878369058</v>
      </c>
      <c r="M204" s="1">
        <f t="shared" si="38"/>
        <v>-9.7865913144031993E-2</v>
      </c>
      <c r="N204" s="1">
        <f t="shared" si="39"/>
        <v>-0.12703111798435601</v>
      </c>
    </row>
    <row r="205" spans="4:14">
      <c r="D205" s="1">
        <v>102500</v>
      </c>
      <c r="E205" s="1" t="str">
        <f t="shared" si="30"/>
        <v>102500i</v>
      </c>
      <c r="F205" s="3">
        <f t="shared" si="31"/>
        <v>0.97560975609756106</v>
      </c>
      <c r="G205" s="3">
        <f t="shared" si="32"/>
        <v>-3.7590719809637125</v>
      </c>
      <c r="H205" s="3" t="str">
        <f t="shared" si="33"/>
        <v>4.92505912566562i</v>
      </c>
      <c r="I205" s="1" t="str">
        <f t="shared" si="34"/>
        <v>-3.75907198096371+4.92505912566562i</v>
      </c>
      <c r="J205" s="1" t="str">
        <f t="shared" si="35"/>
        <v>-0.0979260862408351-0.128300752718627i</v>
      </c>
      <c r="K205" s="1">
        <f t="shared" si="36"/>
        <v>-15.841822442853195</v>
      </c>
      <c r="L205" s="1">
        <f t="shared" si="37"/>
        <v>-127.35283529389187</v>
      </c>
      <c r="M205" s="1">
        <f t="shared" si="38"/>
        <v>-9.7926086240835097E-2</v>
      </c>
      <c r="N205" s="1">
        <f t="shared" si="39"/>
        <v>-0.12830075271862701</v>
      </c>
    </row>
    <row r="206" spans="4:14">
      <c r="D206" s="1">
        <v>103000</v>
      </c>
      <c r="E206" s="1" t="str">
        <f t="shared" si="30"/>
        <v>103000i</v>
      </c>
      <c r="F206" s="3">
        <f t="shared" si="31"/>
        <v>0.970873786407767</v>
      </c>
      <c r="G206" s="3">
        <f t="shared" si="32"/>
        <v>-3.7129795456687713</v>
      </c>
      <c r="H206" s="3" t="str">
        <f t="shared" si="33"/>
        <v>4.91010105909344i</v>
      </c>
      <c r="I206" s="1" t="str">
        <f t="shared" si="34"/>
        <v>-3.71297954566877+4.91010105909344i</v>
      </c>
      <c r="J206" s="1" t="str">
        <f t="shared" si="35"/>
        <v>-0.0979799239796874-0.129570153184322i</v>
      </c>
      <c r="K206" s="1">
        <f t="shared" si="36"/>
        <v>-15.785854585981895</v>
      </c>
      <c r="L206" s="1">
        <f t="shared" si="37"/>
        <v>-127.09628292970856</v>
      </c>
      <c r="M206" s="1">
        <f t="shared" si="38"/>
        <v>-9.7979923979687397E-2</v>
      </c>
      <c r="N206" s="1">
        <f t="shared" si="39"/>
        <v>-0.129570153184322</v>
      </c>
    </row>
    <row r="207" spans="4:14">
      <c r="D207" s="1">
        <v>103500</v>
      </c>
      <c r="E207" s="1" t="str">
        <f t="shared" si="30"/>
        <v>103500i</v>
      </c>
      <c r="F207" s="3">
        <f t="shared" si="31"/>
        <v>0.96618357487922713</v>
      </c>
      <c r="G207" s="3">
        <f t="shared" si="32"/>
        <v>-3.6675535018320149</v>
      </c>
      <c r="H207" s="3" t="str">
        <f t="shared" si="33"/>
        <v>4.89515874360734i</v>
      </c>
      <c r="I207" s="1" t="str">
        <f t="shared" si="34"/>
        <v>-3.66755350183201+4.89515874360734i</v>
      </c>
      <c r="J207" s="1" t="str">
        <f t="shared" si="35"/>
        <v>-0.0980274707072103-0.130839272039635i</v>
      </c>
      <c r="K207" s="1">
        <f t="shared" si="36"/>
        <v>-15.730286608280142</v>
      </c>
      <c r="L207" s="1">
        <f t="shared" si="37"/>
        <v>-126.84130488283797</v>
      </c>
      <c r="M207" s="1">
        <f t="shared" si="38"/>
        <v>-9.8027470707210296E-2</v>
      </c>
      <c r="N207" s="1">
        <f t="shared" si="39"/>
        <v>-0.130839272039635</v>
      </c>
    </row>
  </sheetData>
  <pageMargins left="0.7" right="0.7" top="0.75" bottom="0.75" header="0.3" footer="0.3"/>
  <pageSetup orientation="portrait" horizontalDpi="4294967293" verticalDpi="4294967293" r:id="rId1"/>
  <legacyDrawing r:id="rId2"/>
  <oleObjects>
    <oleObject progId="Equation.DSMT4" shapeId="3074" r:id="rId3"/>
    <oleObject progId="Equation.DSMT4" shapeId="3075" r:id="rId4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>
      <selection activeCell="J36" sqref="J36"/>
    </sheetView>
  </sheetViews>
  <sheetFormatPr defaultRowHeight="1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I6" sqref="I6"/>
    </sheetView>
  </sheetViews>
  <sheetFormatPr defaultRowHeight="15"/>
  <sheetData>
    <row r="1" spans="1:3">
      <c r="A1" s="1" t="s">
        <v>32</v>
      </c>
      <c r="B1" s="1" t="s">
        <v>33</v>
      </c>
      <c r="C1" s="1" t="s">
        <v>34</v>
      </c>
    </row>
    <row r="2" spans="1:3">
      <c r="A2" s="1">
        <v>40</v>
      </c>
      <c r="B2" s="4">
        <f>10^(-A2/20)</f>
        <v>0.01</v>
      </c>
      <c r="C2" s="1">
        <f>(1+B2)/(1-B2)</f>
        <v>1.0202020202020201</v>
      </c>
    </row>
    <row r="3" spans="1:3">
      <c r="A3" s="1">
        <v>30</v>
      </c>
      <c r="B3" s="4">
        <f t="shared" ref="B3:B31" si="0">10^(-A3/20)</f>
        <v>3.1622776601683784E-2</v>
      </c>
      <c r="C3" s="1">
        <f t="shared" ref="C3:C31" si="1">(1+B3)/(1-B3)</f>
        <v>1.0653108640674351</v>
      </c>
    </row>
    <row r="4" spans="1:3">
      <c r="A4" s="1">
        <v>25</v>
      </c>
      <c r="B4" s="4">
        <f t="shared" si="0"/>
        <v>5.6234132519034884E-2</v>
      </c>
      <c r="C4" s="1">
        <f t="shared" si="1"/>
        <v>1.1191696679370937</v>
      </c>
    </row>
    <row r="5" spans="1:3">
      <c r="A5" s="1">
        <v>20</v>
      </c>
      <c r="B5" s="4">
        <f t="shared" si="0"/>
        <v>0.1</v>
      </c>
      <c r="C5" s="1">
        <f t="shared" si="1"/>
        <v>1.2222222222222223</v>
      </c>
    </row>
    <row r="6" spans="1:3">
      <c r="A6" s="1">
        <v>18</v>
      </c>
      <c r="B6" s="4">
        <f t="shared" si="0"/>
        <v>0.12589254117941667</v>
      </c>
      <c r="C6" s="1">
        <f t="shared" si="1"/>
        <v>1.2880482025614588</v>
      </c>
    </row>
    <row r="7" spans="1:3">
      <c r="A7" s="1">
        <v>16</v>
      </c>
      <c r="B7" s="4">
        <f t="shared" si="0"/>
        <v>0.15848931924611132</v>
      </c>
      <c r="C7" s="1">
        <f t="shared" si="1"/>
        <v>1.3766780930317475</v>
      </c>
    </row>
    <row r="8" spans="1:3">
      <c r="A8" s="1">
        <v>15</v>
      </c>
      <c r="B8" s="4">
        <f t="shared" si="0"/>
        <v>0.17782794100389224</v>
      </c>
      <c r="C8" s="1">
        <f t="shared" si="1"/>
        <v>1.4325808425575166</v>
      </c>
    </row>
    <row r="9" spans="1:3">
      <c r="A9" s="1">
        <v>14</v>
      </c>
      <c r="B9" s="4">
        <f t="shared" si="0"/>
        <v>0.19952623149688795</v>
      </c>
      <c r="C9" s="1">
        <f t="shared" si="1"/>
        <v>1.4985203496924142</v>
      </c>
    </row>
    <row r="10" spans="1:3">
      <c r="A10" s="1">
        <v>13</v>
      </c>
      <c r="B10" s="4">
        <f t="shared" si="0"/>
        <v>0.22387211385683392</v>
      </c>
      <c r="C10" s="1">
        <f t="shared" si="1"/>
        <v>1.5768949108872452</v>
      </c>
    </row>
    <row r="11" spans="1:3">
      <c r="A11" s="1">
        <v>12</v>
      </c>
      <c r="B11" s="4">
        <f t="shared" si="0"/>
        <v>0.25118864315095801</v>
      </c>
      <c r="C11" s="1">
        <f t="shared" si="1"/>
        <v>1.6708996621203673</v>
      </c>
    </row>
    <row r="12" spans="1:3">
      <c r="A12" s="1">
        <v>10.5</v>
      </c>
      <c r="B12" s="4">
        <f t="shared" si="0"/>
        <v>0.29853826189179594</v>
      </c>
      <c r="C12" s="1">
        <f t="shared" si="1"/>
        <v>1.8511890119536212</v>
      </c>
    </row>
    <row r="13" spans="1:3">
      <c r="A13" s="1">
        <v>10</v>
      </c>
      <c r="B13" s="4">
        <f t="shared" si="0"/>
        <v>0.31622776601683794</v>
      </c>
      <c r="C13" s="1">
        <f t="shared" si="1"/>
        <v>1.924950591148529</v>
      </c>
    </row>
    <row r="14" spans="1:3">
      <c r="A14" s="1">
        <v>9.5399999999999991</v>
      </c>
      <c r="B14" s="4">
        <f t="shared" si="0"/>
        <v>0.33342641276323498</v>
      </c>
      <c r="C14" s="1">
        <f t="shared" si="1"/>
        <v>2.0004189159232402</v>
      </c>
    </row>
    <row r="15" spans="1:3">
      <c r="A15" s="1">
        <v>8</v>
      </c>
      <c r="B15" s="4">
        <f t="shared" si="0"/>
        <v>0.3981071705534972</v>
      </c>
      <c r="C15" s="1">
        <f t="shared" si="1"/>
        <v>2.3228506839650982</v>
      </c>
    </row>
    <row r="16" spans="1:3">
      <c r="A16" s="1">
        <v>7</v>
      </c>
      <c r="B16" s="4">
        <f t="shared" si="0"/>
        <v>0.44668359215096315</v>
      </c>
      <c r="C16" s="1">
        <f t="shared" si="1"/>
        <v>2.614568394555302</v>
      </c>
    </row>
    <row r="17" spans="1:3">
      <c r="A17" s="1">
        <v>6.02</v>
      </c>
      <c r="B17" s="4">
        <f t="shared" si="0"/>
        <v>0.50003453497697847</v>
      </c>
      <c r="C17" s="1">
        <f t="shared" si="1"/>
        <v>3.0002762988997804</v>
      </c>
    </row>
    <row r="18" spans="1:3">
      <c r="A18" s="1">
        <v>5</v>
      </c>
      <c r="B18" s="4">
        <f t="shared" si="0"/>
        <v>0.56234132519034907</v>
      </c>
      <c r="C18" s="1">
        <f t="shared" si="1"/>
        <v>3.5697711826912872</v>
      </c>
    </row>
    <row r="19" spans="1:3">
      <c r="A19" s="1">
        <v>4.4400000000000004</v>
      </c>
      <c r="B19" s="4">
        <f t="shared" si="0"/>
        <v>0.59979107625550931</v>
      </c>
      <c r="C19" s="1">
        <f t="shared" si="1"/>
        <v>3.997389816517134</v>
      </c>
    </row>
    <row r="20" spans="1:3">
      <c r="A20" s="1">
        <v>4</v>
      </c>
      <c r="B20" s="4">
        <f t="shared" si="0"/>
        <v>0.63095734448019325</v>
      </c>
      <c r="C20" s="1">
        <f t="shared" si="1"/>
        <v>4.4194277276239111</v>
      </c>
    </row>
    <row r="21" spans="1:3">
      <c r="A21" s="1">
        <v>3.01</v>
      </c>
      <c r="B21" s="4">
        <f t="shared" si="0"/>
        <v>0.70713120068130109</v>
      </c>
      <c r="C21" s="1">
        <f t="shared" si="1"/>
        <v>5.8289964811977333</v>
      </c>
    </row>
    <row r="22" spans="1:3">
      <c r="A22" s="1">
        <v>2.92</v>
      </c>
      <c r="B22" s="4">
        <f t="shared" si="0"/>
        <v>0.71449632607551339</v>
      </c>
      <c r="C22" s="1">
        <f t="shared" si="1"/>
        <v>6.0051637952966708</v>
      </c>
    </row>
    <row r="23" spans="1:3">
      <c r="A23" s="1">
        <v>2</v>
      </c>
      <c r="B23" s="4">
        <f t="shared" si="0"/>
        <v>0.79432823472428149</v>
      </c>
      <c r="C23" s="1">
        <f t="shared" si="1"/>
        <v>8.7242321877232349</v>
      </c>
    </row>
    <row r="24" spans="1:3">
      <c r="A24" s="1">
        <v>1.94</v>
      </c>
      <c r="B24" s="4">
        <f t="shared" si="0"/>
        <v>0.79983425500702843</v>
      </c>
      <c r="C24" s="1">
        <f t="shared" si="1"/>
        <v>8.991719612515249</v>
      </c>
    </row>
    <row r="25" spans="1:3">
      <c r="A25" s="1">
        <v>1.74</v>
      </c>
      <c r="B25" s="4">
        <f t="shared" si="0"/>
        <v>0.81846478813478984</v>
      </c>
      <c r="C25" s="1">
        <f t="shared" si="1"/>
        <v>10.017146367642436</v>
      </c>
    </row>
    <row r="26" spans="1:3">
      <c r="A26" s="1">
        <v>1</v>
      </c>
      <c r="B26" s="4">
        <f t="shared" si="0"/>
        <v>0.89125093813374545</v>
      </c>
      <c r="C26" s="1">
        <f t="shared" si="1"/>
        <v>17.390963247661922</v>
      </c>
    </row>
    <row r="27" spans="1:3">
      <c r="A27" s="1">
        <v>0.91500000000000004</v>
      </c>
      <c r="B27" s="4">
        <f t="shared" si="0"/>
        <v>0.90001552302188137</v>
      </c>
      <c r="C27" s="1">
        <f t="shared" si="1"/>
        <v>19.003105086379513</v>
      </c>
    </row>
    <row r="28" spans="1:3">
      <c r="A28" s="1">
        <v>0.86899999999999999</v>
      </c>
      <c r="B28" s="4">
        <f t="shared" si="0"/>
        <v>0.90479460006985546</v>
      </c>
      <c r="C28" s="1">
        <f t="shared" si="1"/>
        <v>20.007211791216342</v>
      </c>
    </row>
    <row r="29" spans="1:3">
      <c r="A29" s="1">
        <v>0.44600000000000001</v>
      </c>
      <c r="B29" s="4">
        <f t="shared" si="0"/>
        <v>0.94994836587634646</v>
      </c>
      <c r="C29" s="1">
        <f t="shared" si="1"/>
        <v>38.958735314394751</v>
      </c>
    </row>
    <row r="30" spans="1:3">
      <c r="A30" s="1">
        <v>0.17499999999999999</v>
      </c>
      <c r="B30" s="4">
        <f t="shared" si="0"/>
        <v>0.98005398748575601</v>
      </c>
      <c r="C30" s="1">
        <f t="shared" si="1"/>
        <v>99.270668063190342</v>
      </c>
    </row>
    <row r="31" spans="1:3">
      <c r="A31" s="1">
        <v>8.7300000000000003E-2</v>
      </c>
      <c r="B31" s="4">
        <f t="shared" si="0"/>
        <v>0.98999955640345594</v>
      </c>
      <c r="C31" s="1">
        <f t="shared" si="1"/>
        <v>198.99112846265709</v>
      </c>
    </row>
  </sheetData>
  <pageMargins left="0.7" right="0.7" top="0.75" bottom="0.75" header="0.3" footer="0.3"/>
  <pageSetup orientation="portrait" horizontalDpi="4294967293" verticalDpi="4294967293" r:id="rId1"/>
  <legacyDrawing r:id="rId2"/>
  <oleObjects>
    <oleObject progId="Equation.DSMT4" shapeId="4097" r:id="rId3"/>
    <oleObject progId="Equation.DSMT4" shapeId="4099" r:id="rId4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E103"/>
  <sheetViews>
    <sheetView zoomScale="70" zoomScaleNormal="70" workbookViewId="0">
      <selection activeCell="E1" activeCellId="1" sqref="A1:A1048576 E1:E1048576"/>
    </sheetView>
  </sheetViews>
  <sheetFormatPr defaultRowHeight="15"/>
  <cols>
    <col min="1" max="1" width="12" bestFit="1" customWidth="1"/>
    <col min="2" max="2" width="19.5703125" customWidth="1"/>
    <col min="3" max="3" width="19.85546875" customWidth="1"/>
  </cols>
  <sheetData>
    <row r="1" spans="1:5">
      <c r="A1" t="s">
        <v>78</v>
      </c>
      <c r="B1" t="s">
        <v>82</v>
      </c>
      <c r="C1" t="s">
        <v>83</v>
      </c>
      <c r="D1" t="s">
        <v>84</v>
      </c>
      <c r="E1" t="s">
        <v>85</v>
      </c>
    </row>
    <row r="2" spans="1:5">
      <c r="A2">
        <v>10</v>
      </c>
      <c r="B2">
        <v>2.0734199524224599E-3</v>
      </c>
      <c r="C2">
        <v>1.56457602682493</v>
      </c>
      <c r="D2">
        <f>20*LOG10(B2)</f>
        <v>-53.666254531702371</v>
      </c>
      <c r="E2">
        <f>C2*180/PI()</f>
        <v>89.643603064415558</v>
      </c>
    </row>
    <row r="3" spans="1:5">
      <c r="A3">
        <v>11.220184543019601</v>
      </c>
      <c r="B3">
        <v>2.3264063864967899E-3</v>
      </c>
      <c r="C3">
        <v>1.5638170509751199</v>
      </c>
      <c r="D3">
        <f t="shared" ref="D3:D66" si="0">20*LOG10(B3)</f>
        <v>-52.666288371712497</v>
      </c>
      <c r="E3">
        <f t="shared" ref="E3:E66" si="1">C3*180/PI()</f>
        <v>89.60011695146909</v>
      </c>
    </row>
    <row r="4" spans="1:5">
      <c r="A4">
        <v>12.589254117941699</v>
      </c>
      <c r="B4">
        <v>2.6102580952892199E-3</v>
      </c>
      <c r="C4">
        <v>1.56296547247497</v>
      </c>
      <c r="D4">
        <f t="shared" si="0"/>
        <v>-51.666330973401557</v>
      </c>
      <c r="E4">
        <f t="shared" si="1"/>
        <v>89.551325097486426</v>
      </c>
    </row>
    <row r="5" spans="1:5">
      <c r="A5">
        <v>14.125375446227499</v>
      </c>
      <c r="B5">
        <v>2.9287396695926401E-3</v>
      </c>
      <c r="C5">
        <v>1.56200999473629</v>
      </c>
      <c r="D5">
        <f t="shared" si="0"/>
        <v>-50.666384605180532</v>
      </c>
      <c r="E5">
        <f t="shared" si="1"/>
        <v>89.496580255641362</v>
      </c>
    </row>
    <row r="6" spans="1:5">
      <c r="A6">
        <v>15.848931924611099</v>
      </c>
      <c r="B6">
        <v>3.2860744135843E-3</v>
      </c>
      <c r="C6">
        <v>1.5609379438693001</v>
      </c>
      <c r="D6">
        <f t="shared" si="0"/>
        <v>-49.666452122686692</v>
      </c>
      <c r="E6">
        <f t="shared" si="1"/>
        <v>89.43515626553949</v>
      </c>
    </row>
    <row r="7" spans="1:5">
      <c r="A7">
        <v>17.7827941003892</v>
      </c>
      <c r="B7">
        <v>3.6870000539593801E-3</v>
      </c>
      <c r="C7">
        <v>1.5597351010762499</v>
      </c>
      <c r="D7">
        <f t="shared" si="0"/>
        <v>-48.666537120759358</v>
      </c>
      <c r="E7">
        <f t="shared" si="1"/>
        <v>89.36623845007999</v>
      </c>
    </row>
    <row r="8" spans="1:5">
      <c r="A8">
        <v>19.952623149688801</v>
      </c>
      <c r="B8">
        <v>4.1368311384319496E-3</v>
      </c>
      <c r="C8">
        <v>1.5583855147794301</v>
      </c>
      <c r="D8">
        <f t="shared" si="0"/>
        <v>-47.666644124724201</v>
      </c>
      <c r="E8">
        <f t="shared" si="1"/>
        <v>89.288912851183511</v>
      </c>
    </row>
    <row r="9" spans="1:5">
      <c r="A9">
        <v>22.387211385683401</v>
      </c>
      <c r="B9">
        <v>4.6415288952503398E-3</v>
      </c>
      <c r="C9">
        <v>1.5568712900873101</v>
      </c>
      <c r="D9">
        <f t="shared" si="0"/>
        <v>-46.666778831139091</v>
      </c>
      <c r="E9">
        <f t="shared" si="1"/>
        <v>89.202154167090555</v>
      </c>
    </row>
    <row r="10" spans="1:5">
      <c r="A10">
        <v>25.118864315095799</v>
      </c>
      <c r="B10">
        <v>5.2077794011748304E-3</v>
      </c>
      <c r="C10">
        <v>1.55517235294151</v>
      </c>
      <c r="D10">
        <f t="shared" si="0"/>
        <v>-45.666948410769557</v>
      </c>
      <c r="E10">
        <f t="shared" si="1"/>
        <v>89.104812238978212</v>
      </c>
    </row>
    <row r="11" spans="1:5">
      <c r="A11">
        <v>28.183829312644502</v>
      </c>
      <c r="B11">
        <v>5.8430809828723101E-3</v>
      </c>
      <c r="C11">
        <v>1.55326618600765</v>
      </c>
      <c r="D11">
        <f t="shared" si="0"/>
        <v>-44.66716188984514</v>
      </c>
      <c r="E11">
        <f t="shared" si="1"/>
        <v>88.99559691862062</v>
      </c>
    </row>
    <row r="12" spans="1:5">
      <c r="A12">
        <v>31.6227766016838</v>
      </c>
      <c r="B12">
        <v>6.5558418530134296E-3</v>
      </c>
      <c r="C12">
        <v>1.5511275330773899</v>
      </c>
      <c r="D12">
        <f t="shared" si="0"/>
        <v>-43.66743062976721</v>
      </c>
      <c r="E12">
        <f t="shared" si="1"/>
        <v>88.873061131873442</v>
      </c>
    </row>
    <row r="13" spans="1:5">
      <c r="A13">
        <v>35.481338923357498</v>
      </c>
      <c r="B13">
        <v>7.3554890530209797E-3</v>
      </c>
      <c r="C13">
        <v>1.5487280684429601</v>
      </c>
      <c r="D13">
        <f t="shared" si="0"/>
        <v>-42.667768930605561</v>
      </c>
      <c r="E13">
        <f t="shared" si="1"/>
        <v>88.735581935229703</v>
      </c>
    </row>
    <row r="14" spans="1:5">
      <c r="A14">
        <v>39.810717055349699</v>
      </c>
      <c r="B14">
        <v>8.2525898326133908E-3</v>
      </c>
      <c r="C14">
        <v>1.5460360273984699</v>
      </c>
      <c r="D14">
        <f t="shared" si="0"/>
        <v>-41.668194790190036</v>
      </c>
      <c r="E14">
        <f t="shared" si="1"/>
        <v>88.581339345104439</v>
      </c>
    </row>
    <row r="15" spans="1:5">
      <c r="A15">
        <v>44.668359215096302</v>
      </c>
      <c r="B15">
        <v>9.2589866319132408E-3</v>
      </c>
      <c r="C15">
        <v>1.54301579372885</v>
      </c>
      <c r="D15">
        <f t="shared" si="0"/>
        <v>-40.668730858696421</v>
      </c>
      <c r="E15">
        <f t="shared" si="1"/>
        <v>88.408292702691895</v>
      </c>
    </row>
    <row r="16" spans="1:5">
      <c r="A16">
        <v>50.118723362727202</v>
      </c>
      <c r="B16">
        <v>1.03879468301758E-2</v>
      </c>
      <c r="C16">
        <v>1.53962743978973</v>
      </c>
      <c r="D16">
        <f t="shared" si="0"/>
        <v>-39.669405638729842</v>
      </c>
      <c r="E16">
        <f t="shared" si="1"/>
        <v>88.214154322483793</v>
      </c>
    </row>
    <row r="17" spans="1:5">
      <c r="A17">
        <v>56.234132519034901</v>
      </c>
      <c r="B17">
        <v>1.16543283647688E-2</v>
      </c>
      <c r="C17">
        <v>1.53582621459371</v>
      </c>
      <c r="D17">
        <f t="shared" si="0"/>
        <v>-38.670254993497913</v>
      </c>
      <c r="E17">
        <f t="shared" si="1"/>
        <v>87.996360161773055</v>
      </c>
    </row>
    <row r="18" spans="1:5">
      <c r="A18">
        <v>63.0957344480193</v>
      </c>
      <c r="B18">
        <v>1.30747621742966E-2</v>
      </c>
      <c r="C18">
        <v>1.53156197524926</v>
      </c>
      <c r="D18">
        <f t="shared" si="0"/>
        <v>-37.671324041305553</v>
      </c>
      <c r="E18">
        <f t="shared" si="1"/>
        <v>87.752037244502446</v>
      </c>
    </row>
    <row r="19" spans="1:5">
      <c r="A19">
        <v>70.794578438413794</v>
      </c>
      <c r="B19">
        <v>1.46678521372257E-2</v>
      </c>
      <c r="C19">
        <v>1.526778557219</v>
      </c>
      <c r="D19">
        <f t="shared" si="0"/>
        <v>-36.672669533965035</v>
      </c>
      <c r="E19">
        <f t="shared" si="1"/>
        <v>87.477967579721778</v>
      </c>
    </row>
    <row r="20" spans="1:5">
      <c r="A20">
        <v>79.432823472428197</v>
      </c>
      <c r="B20">
        <v>1.6454392700747E-2</v>
      </c>
      <c r="C20">
        <v>1.5214130792767599</v>
      </c>
      <c r="D20">
        <f t="shared" si="0"/>
        <v>-35.674362840569387</v>
      </c>
      <c r="E20">
        <f t="shared" si="1"/>
        <v>87.170548338560877</v>
      </c>
    </row>
    <row r="21" spans="1:5">
      <c r="A21">
        <v>89.125093813374605</v>
      </c>
      <c r="B21">
        <v>1.8457603638187599E-2</v>
      </c>
      <c r="C21">
        <v>1.5153951798918599</v>
      </c>
      <c r="D21">
        <f t="shared" si="0"/>
        <v>-34.676493687294155</v>
      </c>
      <c r="E21">
        <f t="shared" si="1"/>
        <v>86.825748102271717</v>
      </c>
    </row>
    <row r="22" spans="1:5">
      <c r="A22">
        <v>100</v>
      </c>
      <c r="B22">
        <v>2.0703380218216098E-2</v>
      </c>
      <c r="C22">
        <v>1.5086461832582601</v>
      </c>
      <c r="D22">
        <f t="shared" si="0"/>
        <v>-33.67917483939096</v>
      </c>
      <c r="E22">
        <f t="shared" si="1"/>
        <v>86.439059079218467</v>
      </c>
    </row>
    <row r="23" spans="1:5">
      <c r="A23">
        <v>112.201845430196</v>
      </c>
      <c r="B23">
        <v>2.3220555352203701E-2</v>
      </c>
      <c r="C23">
        <v>1.50107819559769</v>
      </c>
      <c r="D23">
        <f t="shared" si="0"/>
        <v>-32.682547954211259</v>
      </c>
      <c r="E23">
        <f t="shared" si="1"/>
        <v>86.005445326860709</v>
      </c>
    </row>
    <row r="24" spans="1:5">
      <c r="A24">
        <v>125.89254117941699</v>
      </c>
      <c r="B24">
        <v>2.6041167786020499E-2</v>
      </c>
      <c r="C24">
        <v>1.4925931360903999</v>
      </c>
      <c r="D24">
        <f t="shared" si="0"/>
        <v>-31.686790884678292</v>
      </c>
      <c r="E24">
        <f t="shared" si="1"/>
        <v>85.519287228175628</v>
      </c>
    </row>
    <row r="25" spans="1:5">
      <c r="A25">
        <v>141.253754462275</v>
      </c>
      <c r="B25">
        <v>2.9200726823434001E-2</v>
      </c>
      <c r="C25">
        <v>1.4830817123523501</v>
      </c>
      <c r="D25">
        <f t="shared" si="0"/>
        <v>-30.692126771388999</v>
      </c>
      <c r="E25">
        <f t="shared" si="1"/>
        <v>84.974322790824843</v>
      </c>
    </row>
    <row r="26" spans="1:5">
      <c r="A26">
        <v>158.48931924611099</v>
      </c>
      <c r="B26">
        <v>3.2738459022574599E-2</v>
      </c>
      <c r="C26">
        <v>1.47242235849387</v>
      </c>
      <c r="D26">
        <f t="shared" si="0"/>
        <v>-29.698835327890613</v>
      </c>
      <c r="E26">
        <f t="shared" si="1"/>
        <v>84.36358680239745</v>
      </c>
    </row>
    <row r="27" spans="1:5">
      <c r="A27">
        <v>177.82794100389199</v>
      </c>
      <c r="B27">
        <v>3.6697515300711997E-2</v>
      </c>
      <c r="C27">
        <v>1.4604801653895201</v>
      </c>
      <c r="D27">
        <f t="shared" si="0"/>
        <v>-28.707266795459823</v>
      </c>
      <c r="E27">
        <f t="shared" si="1"/>
        <v>83.679349539387957</v>
      </c>
    </row>
    <row r="28" spans="1:5">
      <c r="A28">
        <v>199.52623149688799</v>
      </c>
      <c r="B28">
        <v>4.1125107310835698E-2</v>
      </c>
      <c r="C28">
        <v>1.44710584904823</v>
      </c>
      <c r="D28">
        <f t="shared" si="0"/>
        <v>-27.71785911606468</v>
      </c>
      <c r="E28">
        <f t="shared" si="1"/>
        <v>82.913057659159179</v>
      </c>
    </row>
    <row r="29" spans="1:5">
      <c r="A29">
        <v>223.87211385683401</v>
      </c>
      <c r="B29">
        <v>4.6072529119838702E-2</v>
      </c>
      <c r="C29">
        <v>1.43213482534911</v>
      </c>
      <c r="D29">
        <f t="shared" si="0"/>
        <v>-26.731158935913637</v>
      </c>
      <c r="E29">
        <f t="shared" si="1"/>
        <v>82.055281186209257</v>
      </c>
    </row>
    <row r="30" spans="1:5">
      <c r="A30">
        <v>251.188643150958</v>
      </c>
      <c r="B30">
        <v>5.1595003403843903E-2</v>
      </c>
      <c r="C30">
        <v>1.4153864895769499</v>
      </c>
      <c r="D30">
        <f t="shared" si="0"/>
        <v>-25.747847091180379</v>
      </c>
      <c r="E30">
        <f t="shared" si="1"/>
        <v>81.095672232596513</v>
      </c>
    </row>
    <row r="31" spans="1:5">
      <c r="A31">
        <v>281.83829312644599</v>
      </c>
      <c r="B31">
        <v>5.7751270001447898E-2</v>
      </c>
      <c r="C31">
        <v>1.3966638388886099</v>
      </c>
      <c r="D31">
        <f t="shared" si="0"/>
        <v>-24.768769216229366</v>
      </c>
      <c r="E31">
        <f t="shared" si="1"/>
        <v>80.022943366856921</v>
      </c>
    </row>
    <row r="32" spans="1:5">
      <c r="A32">
        <v>316.22776601683802</v>
      </c>
      <c r="B32">
        <v>6.4602808606716702E-2</v>
      </c>
      <c r="C32">
        <v>1.3757536264902199</v>
      </c>
      <c r="D32">
        <f t="shared" si="0"/>
        <v>-23.794972012889669</v>
      </c>
      <c r="E32">
        <f t="shared" si="1"/>
        <v>78.824876447707055</v>
      </c>
    </row>
    <row r="33" spans="1:5">
      <c r="A33">
        <v>354.81338923357498</v>
      </c>
      <c r="B33">
        <v>7.2212557538525499E-2</v>
      </c>
      <c r="C33">
        <v>1.3524272982861001</v>
      </c>
      <c r="D33">
        <f t="shared" si="0"/>
        <v>-22.827745468143963</v>
      </c>
      <c r="E33">
        <f t="shared" si="1"/>
        <v>77.488376290074001</v>
      </c>
    </row>
    <row r="34" spans="1:5">
      <c r="A34">
        <v>398.10717055349699</v>
      </c>
      <c r="B34">
        <v>8.0642959732153102E-2</v>
      </c>
      <c r="C34">
        <v>1.3264430341191999</v>
      </c>
      <c r="D34">
        <f t="shared" si="0"/>
        <v>-21.868670825373371</v>
      </c>
      <c r="E34">
        <f t="shared" si="1"/>
        <v>75.999587619557616</v>
      </c>
    </row>
    <row r="35" spans="1:5">
      <c r="A35">
        <v>446.68359215096302</v>
      </c>
      <c r="B35">
        <v>8.9953141511637205E-2</v>
      </c>
      <c r="C35">
        <v>1.2975492901149299</v>
      </c>
      <c r="D35">
        <f t="shared" si="0"/>
        <v>-20.919673296208607</v>
      </c>
      <c r="E35">
        <f t="shared" si="1"/>
        <v>74.34409803378152</v>
      </c>
    </row>
    <row r="36" spans="1:5">
      <c r="A36">
        <v>501.18723362727201</v>
      </c>
      <c r="B36">
        <v>0.100195020547139</v>
      </c>
      <c r="C36">
        <v>1.26549030233542</v>
      </c>
      <c r="D36">
        <f t="shared" si="0"/>
        <v>-19.983077226588296</v>
      </c>
      <c r="E36">
        <f t="shared" si="1"/>
        <v>72.507253338554122</v>
      </c>
    </row>
    <row r="37" spans="1:5">
      <c r="A37">
        <v>562.34132519034904</v>
      </c>
      <c r="B37">
        <v>0.111408164813198</v>
      </c>
      <c r="C37">
        <v>1.2300140401158499</v>
      </c>
      <c r="D37">
        <f t="shared" si="0"/>
        <v>-19.061659593770322</v>
      </c>
      <c r="E37">
        <f t="shared" si="1"/>
        <v>70.474613240473332</v>
      </c>
    </row>
    <row r="38" spans="1:5">
      <c r="A38">
        <v>630.957344480193</v>
      </c>
      <c r="B38">
        <v>0.12361331022474201</v>
      </c>
      <c r="C38">
        <v>1.1908830506141601</v>
      </c>
      <c r="D38">
        <f t="shared" si="0"/>
        <v>-18.158695270068225</v>
      </c>
      <c r="E38">
        <f t="shared" si="1"/>
        <v>68.232572693855772</v>
      </c>
    </row>
    <row r="39" spans="1:5">
      <c r="A39">
        <v>707.94578438413805</v>
      </c>
      <c r="B39">
        <v>0.136804622365544</v>
      </c>
      <c r="C39">
        <v>1.1478884592156899</v>
      </c>
      <c r="D39">
        <f t="shared" si="0"/>
        <v>-17.277984567824706</v>
      </c>
      <c r="E39">
        <f t="shared" si="1"/>
        <v>65.769164064833959</v>
      </c>
    </row>
    <row r="40" spans="1:5">
      <c r="A40">
        <v>794.32823472428197</v>
      </c>
      <c r="B40">
        <v>0.15094108576813101</v>
      </c>
      <c r="C40">
        <v>1.1008670190166101</v>
      </c>
      <c r="D40">
        <f t="shared" si="0"/>
        <v>-16.42385060624952</v>
      </c>
      <c r="E40">
        <f t="shared" si="1"/>
        <v>63.075033994799902</v>
      </c>
    </row>
    <row r="41" spans="1:5">
      <c r="A41">
        <v>891.25093813374599</v>
      </c>
      <c r="B41">
        <v>0.165937829523497</v>
      </c>
      <c r="C41">
        <v>1.0497204823292601</v>
      </c>
      <c r="D41">
        <f t="shared" si="0"/>
        <v>-15.60109189609447</v>
      </c>
      <c r="E41">
        <f t="shared" si="1"/>
        <v>60.144553305903713</v>
      </c>
    </row>
    <row r="42" spans="1:5">
      <c r="A42">
        <v>1000</v>
      </c>
      <c r="B42">
        <v>0.18165870693508501</v>
      </c>
      <c r="C42">
        <v>0.99443569243461405</v>
      </c>
      <c r="D42">
        <f t="shared" si="0"/>
        <v>-14.814875629767219</v>
      </c>
      <c r="E42">
        <f t="shared" si="1"/>
        <v>56.976968173672994</v>
      </c>
    </row>
    <row r="43" spans="1:5">
      <c r="A43">
        <v>1122.01845430196</v>
      </c>
      <c r="B43">
        <v>0.19791191330632199</v>
      </c>
      <c r="C43">
        <v>0.93510276337873099</v>
      </c>
      <c r="D43">
        <f t="shared" si="0"/>
        <v>-14.070561253065323</v>
      </c>
      <c r="E43">
        <f t="shared" si="1"/>
        <v>53.577441752621759</v>
      </c>
    </row>
    <row r="44" spans="1:5">
      <c r="A44">
        <v>1258.92541179417</v>
      </c>
      <c r="B44">
        <v>0.21445062950619501</v>
      </c>
      <c r="C44">
        <v>0.87192778444145003</v>
      </c>
      <c r="D44">
        <f t="shared" si="0"/>
        <v>-13.373453491583675</v>
      </c>
      <c r="E44">
        <f t="shared" si="1"/>
        <v>49.957782088687694</v>
      </c>
    </row>
    <row r="45" spans="1:5">
      <c r="A45">
        <v>1412.5375446227499</v>
      </c>
      <c r="B45">
        <v>0.23098035030257799</v>
      </c>
      <c r="C45">
        <v>0.80523606765959999</v>
      </c>
      <c r="D45">
        <f t="shared" si="0"/>
        <v>-12.728499286844395</v>
      </c>
      <c r="E45">
        <f t="shared" si="1"/>
        <v>46.136628188605883</v>
      </c>
    </row>
    <row r="46" spans="1:5">
      <c r="A46">
        <v>1584.8931924611099</v>
      </c>
      <c r="B46">
        <v>0.247173504918169</v>
      </c>
      <c r="C46">
        <v>0.73546251901580795</v>
      </c>
      <c r="D46">
        <f t="shared" si="0"/>
        <v>-12.139961681739475</v>
      </c>
      <c r="E46">
        <f t="shared" si="1"/>
        <v>42.138898329665849</v>
      </c>
    </row>
    <row r="47" spans="1:5">
      <c r="A47">
        <v>1778.2794100389201</v>
      </c>
      <c r="B47">
        <v>0.26269027344748402</v>
      </c>
      <c r="C47">
        <v>0.66312754511362404</v>
      </c>
      <c r="D47">
        <f t="shared" si="0"/>
        <v>-11.611120148107183</v>
      </c>
      <c r="E47">
        <f t="shared" si="1"/>
        <v>37.994409613881757</v>
      </c>
    </row>
    <row r="48" spans="1:5">
      <c r="A48">
        <v>1995.26231496888</v>
      </c>
      <c r="B48">
        <v>0.27720260134459801</v>
      </c>
      <c r="C48">
        <v>0.588799837685413</v>
      </c>
      <c r="D48">
        <f t="shared" si="0"/>
        <v>-11.14405397007161</v>
      </c>
      <c r="E48">
        <f t="shared" si="1"/>
        <v>33.735745677362083</v>
      </c>
    </row>
    <row r="49" spans="1:5">
      <c r="A49">
        <v>2238.7211385683399</v>
      </c>
      <c r="B49">
        <v>0.29041706347308699</v>
      </c>
      <c r="C49">
        <v>0.513050651096287</v>
      </c>
      <c r="D49">
        <f t="shared" si="0"/>
        <v>-10.739557404446096</v>
      </c>
      <c r="E49">
        <f t="shared" si="1"/>
        <v>29.395636984256189</v>
      </c>
    </row>
    <row r="50" spans="1:5">
      <c r="A50">
        <v>2511.8864315095798</v>
      </c>
      <c r="B50">
        <v>0.302092119960296</v>
      </c>
      <c r="C50">
        <v>0.436406670055906</v>
      </c>
      <c r="D50">
        <f t="shared" si="0"/>
        <v>-10.39721206205474</v>
      </c>
      <c r="E50">
        <f t="shared" si="1"/>
        <v>25.004260345561658</v>
      </c>
    </row>
    <row r="51" spans="1:5">
      <c r="A51">
        <v>2818.3829312644598</v>
      </c>
      <c r="B51">
        <v>0.31204664123591003</v>
      </c>
      <c r="C51">
        <v>0.35930927873114998</v>
      </c>
      <c r="D51">
        <f t="shared" si="0"/>
        <v>-10.115609753125558</v>
      </c>
      <c r="E51">
        <f t="shared" si="1"/>
        <v>20.586905211184607</v>
      </c>
    </row>
    <row r="52" spans="1:5">
      <c r="A52">
        <v>3162.27766016838</v>
      </c>
      <c r="B52">
        <v>0.32015889094549699</v>
      </c>
      <c r="C52">
        <v>0.28208670787366502</v>
      </c>
      <c r="D52">
        <f t="shared" si="0"/>
        <v>-9.892688662680829</v>
      </c>
      <c r="E52">
        <f t="shared" si="1"/>
        <v>16.162377817900776</v>
      </c>
    </row>
    <row r="53" spans="1:5">
      <c r="A53">
        <v>3548.1338923357598</v>
      </c>
      <c r="B53">
        <v>0.32635754721722299</v>
      </c>
      <c r="C53">
        <v>0.20494272780595699</v>
      </c>
      <c r="D53">
        <f t="shared" si="0"/>
        <v>-9.7261267905447806</v>
      </c>
      <c r="E53">
        <f t="shared" si="1"/>
        <v>11.742353345179758</v>
      </c>
    </row>
    <row r="54" spans="1:5">
      <c r="A54">
        <v>3981.0717055349701</v>
      </c>
      <c r="B54">
        <v>0.33060799458288898</v>
      </c>
      <c r="C54">
        <v>0.12796235237883</v>
      </c>
      <c r="D54">
        <f t="shared" si="0"/>
        <v>-9.6137329752881353</v>
      </c>
      <c r="E54">
        <f t="shared" si="1"/>
        <v>7.3317027278727886</v>
      </c>
    </row>
    <row r="55" spans="1:5">
      <c r="A55">
        <v>4466.8359215096298</v>
      </c>
      <c r="B55">
        <v>0.33289767427306499</v>
      </c>
      <c r="C55">
        <v>5.11324159080754E-2</v>
      </c>
      <c r="D55">
        <f t="shared" si="0"/>
        <v>-9.5537847789875627</v>
      </c>
      <c r="E55">
        <f t="shared" si="1"/>
        <v>2.9296716278403112</v>
      </c>
    </row>
    <row r="56" spans="1:5">
      <c r="A56">
        <v>5011.8723362727296</v>
      </c>
      <c r="B56">
        <v>0.33322388519010898</v>
      </c>
      <c r="C56">
        <v>-2.56266423703959E-2</v>
      </c>
      <c r="D56">
        <f t="shared" si="0"/>
        <v>-9.5452775261883378</v>
      </c>
      <c r="E56">
        <f t="shared" si="1"/>
        <v>-1.4682984509148167</v>
      </c>
    </row>
    <row r="57" spans="1:5">
      <c r="A57">
        <v>5623.4132519034902</v>
      </c>
      <c r="B57">
        <v>0.33158648343408298</v>
      </c>
      <c r="C57">
        <v>-0.102422002831266</v>
      </c>
      <c r="D57">
        <f t="shared" si="0"/>
        <v>-9.5880636209174419</v>
      </c>
      <c r="E57">
        <f t="shared" si="1"/>
        <v>-5.8683484915085096</v>
      </c>
    </row>
    <row r="58" spans="1:5">
      <c r="A58">
        <v>6309.5734448019402</v>
      </c>
      <c r="B58">
        <v>0.32798680084426202</v>
      </c>
      <c r="C58">
        <v>-0.17934692599562499</v>
      </c>
      <c r="D58">
        <f t="shared" si="0"/>
        <v>-9.6828726645373937</v>
      </c>
      <c r="E58">
        <f t="shared" si="1"/>
        <v>-10.275821928194421</v>
      </c>
    </row>
    <row r="59" spans="1:5">
      <c r="A59">
        <v>7079.4578438413801</v>
      </c>
      <c r="B59">
        <v>0.32243296938230898</v>
      </c>
      <c r="C59">
        <v>-0.256440595356761</v>
      </c>
      <c r="D59">
        <f t="shared" si="0"/>
        <v>-9.8312111432483213</v>
      </c>
      <c r="E59">
        <f t="shared" si="1"/>
        <v>-14.692963809764542</v>
      </c>
    </row>
    <row r="60" spans="1:5">
      <c r="A60">
        <v>7943.2823472428199</v>
      </c>
      <c r="B60">
        <v>0.314950709787443</v>
      </c>
      <c r="C60">
        <v>-0.33365353568447897</v>
      </c>
      <c r="D60">
        <f t="shared" si="0"/>
        <v>-10.03514817133869</v>
      </c>
      <c r="E60">
        <f t="shared" si="1"/>
        <v>-19.116939414338255</v>
      </c>
    </row>
    <row r="61" spans="1:5">
      <c r="A61">
        <v>8912.5093813374606</v>
      </c>
      <c r="B61">
        <v>0.30559750396118701</v>
      </c>
      <c r="C61">
        <v>-0.41082286202283402</v>
      </c>
      <c r="D61">
        <f t="shared" si="0"/>
        <v>-10.297003945664523</v>
      </c>
      <c r="E61">
        <f t="shared" si="1"/>
        <v>-23.538416121393738</v>
      </c>
    </row>
    <row r="62" spans="1:5">
      <c r="A62">
        <v>10000</v>
      </c>
      <c r="B62">
        <v>0.29447703270061099</v>
      </c>
      <c r="C62">
        <v>-0.48766129851273099</v>
      </c>
      <c r="D62">
        <f t="shared" si="0"/>
        <v>-10.61897143420005</v>
      </c>
      <c r="E62">
        <f t="shared" si="1"/>
        <v>-27.940934236648857</v>
      </c>
    </row>
    <row r="63" spans="1:5">
      <c r="A63">
        <v>11220.184543019601</v>
      </c>
      <c r="B63">
        <v>0.28175013459683901</v>
      </c>
      <c r="C63">
        <v>-0.56376273734849003</v>
      </c>
      <c r="D63">
        <f t="shared" si="0"/>
        <v>-11.002717356238678</v>
      </c>
      <c r="E63">
        <f t="shared" si="1"/>
        <v>-32.301225496810829</v>
      </c>
    </row>
    <row r="64" spans="1:5">
      <c r="A64">
        <v>12589.2541179417</v>
      </c>
      <c r="B64">
        <v>0.26763874607847299</v>
      </c>
      <c r="C64">
        <v>-0.63862484044571</v>
      </c>
      <c r="D64">
        <f t="shared" si="0"/>
        <v>-11.449020270253241</v>
      </c>
      <c r="E64">
        <f t="shared" si="1"/>
        <v>-36.590508049754774</v>
      </c>
    </row>
    <row r="65" spans="1:5">
      <c r="A65">
        <v>14125.375446227599</v>
      </c>
      <c r="B65">
        <v>0.25242058213729002</v>
      </c>
      <c r="C65">
        <v>-0.71168609263870197</v>
      </c>
      <c r="D65">
        <f t="shared" si="0"/>
        <v>-11.957504720395312</v>
      </c>
      <c r="E65">
        <f t="shared" si="1"/>
        <v>-40.776609446354151</v>
      </c>
    </row>
    <row r="66" spans="1:5">
      <c r="A66">
        <v>15848.931924611101</v>
      </c>
      <c r="B66">
        <v>0.23641453638292101</v>
      </c>
      <c r="C66">
        <v>-0.78237164779760804</v>
      </c>
      <c r="D66">
        <f t="shared" si="0"/>
        <v>-12.526516471483999</v>
      </c>
      <c r="E66">
        <f t="shared" si="1"/>
        <v>-44.826593429498651</v>
      </c>
    </row>
    <row r="67" spans="1:5">
      <c r="A67">
        <v>17782.794100389201</v>
      </c>
      <c r="B67">
        <v>0.21995922363315501</v>
      </c>
      <c r="C67">
        <v>-0.85014038497701505</v>
      </c>
      <c r="D67">
        <f t="shared" ref="D67:D103" si="2">20*LOG10(B67)</f>
        <v>-13.153156437416531</v>
      </c>
      <c r="E67">
        <f t="shared" ref="E67:E103" si="3">C67*180/PI()</f>
        <v>-48.709456052809976</v>
      </c>
    </row>
    <row r="68" spans="1:5">
      <c r="A68">
        <v>19952.623149688799</v>
      </c>
      <c r="B68">
        <v>0.20338882962931501</v>
      </c>
      <c r="C68">
        <v>-0.91452561212119698</v>
      </c>
      <c r="D68">
        <f t="shared" si="2"/>
        <v>-13.83345805516467</v>
      </c>
      <c r="E68">
        <f t="shared" si="3"/>
        <v>-52.398457831162752</v>
      </c>
    </row>
    <row r="69" spans="1:5">
      <c r="A69">
        <v>22387.2113856834</v>
      </c>
      <c r="B69">
        <v>0.18701081387235999</v>
      </c>
      <c r="C69">
        <v>-0.975163832417969</v>
      </c>
      <c r="D69">
        <f t="shared" si="2"/>
        <v>-14.562665594477842</v>
      </c>
      <c r="E69">
        <f t="shared" si="3"/>
        <v>-55.872771931352311</v>
      </c>
    </row>
    <row r="70" spans="1:5">
      <c r="A70">
        <v>25118.864315095801</v>
      </c>
      <c r="B70">
        <v>0.171089012861876</v>
      </c>
      <c r="C70">
        <v>-1.0318091293262499</v>
      </c>
      <c r="D70">
        <f t="shared" si="2"/>
        <v>-15.335557589034325</v>
      </c>
      <c r="E70">
        <f t="shared" si="3"/>
        <v>-59.118308373462263</v>
      </c>
    </row>
    <row r="71" spans="1:5">
      <c r="A71">
        <v>28183.829312644601</v>
      </c>
      <c r="B71">
        <v>0.15583388314421101</v>
      </c>
      <c r="C71">
        <v>-1.0843338811845</v>
      </c>
      <c r="D71">
        <f t="shared" si="2"/>
        <v>-16.146762144736865</v>
      </c>
      <c r="E71">
        <f t="shared" si="3"/>
        <v>-62.127754974911916</v>
      </c>
    </row>
    <row r="72" spans="1:5">
      <c r="A72">
        <v>31622.7766016838</v>
      </c>
      <c r="B72">
        <v>0.141399784638782</v>
      </c>
      <c r="C72">
        <v>-1.1327187605507401</v>
      </c>
      <c r="D72">
        <f t="shared" si="2"/>
        <v>-16.991025039956337</v>
      </c>
      <c r="E72">
        <f t="shared" si="3"/>
        <v>-64.900004354847084</v>
      </c>
    </row>
    <row r="73" spans="1:5">
      <c r="A73">
        <v>35481.3389233575</v>
      </c>
      <c r="B73">
        <v>0.12788791079100501</v>
      </c>
      <c r="C73">
        <v>-1.1770359425369901</v>
      </c>
      <c r="D73">
        <f t="shared" si="2"/>
        <v>-17.863410146377333</v>
      </c>
      <c r="E73">
        <f t="shared" si="3"/>
        <v>-67.439191842572413</v>
      </c>
    </row>
    <row r="74" spans="1:5">
      <c r="A74">
        <v>39810.717055349698</v>
      </c>
      <c r="B74">
        <v>0.115352915389168</v>
      </c>
      <c r="C74">
        <v>-1.21742930502475</v>
      </c>
      <c r="D74">
        <f t="shared" si="2"/>
        <v>-18.759428495952132</v>
      </c>
      <c r="E74">
        <f t="shared" si="3"/>
        <v>-69.753561033463129</v>
      </c>
    </row>
    <row r="75" spans="1:5">
      <c r="A75">
        <v>44668.359215096301</v>
      </c>
      <c r="B75">
        <v>0.103811342054013</v>
      </c>
      <c r="C75">
        <v>-1.25409459091256</v>
      </c>
      <c r="D75">
        <f t="shared" si="2"/>
        <v>-19.675103888831302</v>
      </c>
      <c r="E75">
        <f t="shared" si="3"/>
        <v>-71.854327169475212</v>
      </c>
    </row>
    <row r="76" spans="1:5">
      <c r="A76">
        <v>50118.7233627272</v>
      </c>
      <c r="B76">
        <v>9.3250369984790998E-2</v>
      </c>
      <c r="C76">
        <v>-1.28726146825208</v>
      </c>
      <c r="D76">
        <f t="shared" si="2"/>
        <v>-20.606988727750782</v>
      </c>
      <c r="E76">
        <f t="shared" si="3"/>
        <v>-73.7546492606578</v>
      </c>
    </row>
    <row r="77" spans="1:5">
      <c r="A77">
        <v>56234.132519034902</v>
      </c>
      <c r="B77">
        <v>8.3635903108452994E-2</v>
      </c>
      <c r="C77">
        <v>-1.31717847986685</v>
      </c>
      <c r="D77">
        <f t="shared" si="2"/>
        <v>-21.552144983603199</v>
      </c>
      <c r="E77">
        <f t="shared" si="3"/>
        <v>-75.468767761827991</v>
      </c>
    </row>
    <row r="78" spans="1:5">
      <c r="A78">
        <v>63095.734448019401</v>
      </c>
      <c r="B78">
        <v>7.4919491193879306E-2</v>
      </c>
      <c r="C78">
        <v>-1.3441011659551501</v>
      </c>
      <c r="D78">
        <f t="shared" si="2"/>
        <v>-22.508103614841751</v>
      </c>
      <c r="E78">
        <f t="shared" si="3"/>
        <v>-77.011324047843146</v>
      </c>
    </row>
    <row r="79" spans="1:5">
      <c r="A79">
        <v>70794.578438413897</v>
      </c>
      <c r="B79">
        <v>6.7043912860130506E-2</v>
      </c>
      <c r="C79">
        <v>-1.36828319369248</v>
      </c>
      <c r="D79">
        <f t="shared" si="2"/>
        <v>-23.472812941262827</v>
      </c>
      <c r="E79">
        <f t="shared" si="3"/>
        <v>-78.396852177260442</v>
      </c>
    </row>
    <row r="80" spans="1:5">
      <c r="A80">
        <v>79432.823472428194</v>
      </c>
      <c r="B80">
        <v>5.9947465531145397E-2</v>
      </c>
      <c r="C80">
        <v>-1.3899700935483501</v>
      </c>
      <c r="D80">
        <f t="shared" si="2"/>
        <v>-24.444583467017644</v>
      </c>
      <c r="E80">
        <f t="shared" si="3"/>
        <v>-79.639420009724674</v>
      </c>
    </row>
    <row r="81" spans="1:5">
      <c r="A81">
        <v>89125.093813374595</v>
      </c>
      <c r="B81">
        <v>5.3567120180893303E-2</v>
      </c>
      <c r="C81">
        <v>-1.40939511877951</v>
      </c>
      <c r="D81">
        <f t="shared" si="2"/>
        <v>-25.422034021643221</v>
      </c>
      <c r="E81">
        <f t="shared" si="3"/>
        <v>-80.752391972405277</v>
      </c>
    </row>
    <row r="82" spans="1:5">
      <c r="A82">
        <v>100000</v>
      </c>
      <c r="B82">
        <v>4.7840740974538103E-2</v>
      </c>
      <c r="C82">
        <v>-1.4267767529762401</v>
      </c>
      <c r="D82">
        <f t="shared" si="2"/>
        <v>-26.404042049180106</v>
      </c>
      <c r="E82">
        <f t="shared" si="3"/>
        <v>-81.748286252918163</v>
      </c>
    </row>
    <row r="83" spans="1:5">
      <c r="A83">
        <v>112201.845430196</v>
      </c>
      <c r="B83">
        <v>4.2708569847654601E-2</v>
      </c>
      <c r="C83">
        <v>-1.4423174458435599</v>
      </c>
      <c r="D83">
        <f t="shared" si="2"/>
        <v>-27.389699424973735</v>
      </c>
      <c r="E83">
        <f t="shared" si="3"/>
        <v>-82.638702364924669</v>
      </c>
    </row>
    <row r="84" spans="1:5">
      <c r="A84">
        <v>125892.54117941701</v>
      </c>
      <c r="B84">
        <v>3.8114154386453401E-2</v>
      </c>
      <c r="C84">
        <v>-1.45620323022595</v>
      </c>
      <c r="D84">
        <f t="shared" si="2"/>
        <v>-28.378274223832548</v>
      </c>
      <c r="E84">
        <f t="shared" si="3"/>
        <v>-83.434299205264281</v>
      </c>
    </row>
    <row r="85" spans="1:5">
      <c r="A85">
        <v>141253.754462276</v>
      </c>
      <c r="B85">
        <v>3.4004867417082099E-2</v>
      </c>
      <c r="C85">
        <v>-1.4686039467485299</v>
      </c>
      <c r="D85">
        <f t="shared" si="2"/>
        <v>-29.369178282047478</v>
      </c>
      <c r="E85">
        <f t="shared" si="3"/>
        <v>-84.144807924946264</v>
      </c>
    </row>
    <row r="86" spans="1:5">
      <c r="A86">
        <v>158489.31924611199</v>
      </c>
      <c r="B86">
        <v>3.03321361071263E-2</v>
      </c>
      <c r="C86">
        <v>-1.4796738679264501</v>
      </c>
      <c r="D86">
        <f t="shared" si="2"/>
        <v>-30.361940078078963</v>
      </c>
      <c r="E86">
        <f t="shared" si="3"/>
        <v>-84.779067687983584</v>
      </c>
    </row>
    <row r="87" spans="1:5">
      <c r="A87">
        <v>177827.94100389199</v>
      </c>
      <c r="B87">
        <v>2.7051470893106298E-2</v>
      </c>
      <c r="C87">
        <v>-1.4895525680479</v>
      </c>
      <c r="D87">
        <f t="shared" si="2"/>
        <v>-31.356182312891537</v>
      </c>
      <c r="E87">
        <f t="shared" si="3"/>
        <v>-85.345075512018042</v>
      </c>
    </row>
    <row r="88" spans="1:5">
      <c r="A88">
        <v>199526.23149688801</v>
      </c>
      <c r="B88">
        <v>2.4122361594641401E-2</v>
      </c>
      <c r="C88">
        <v>-1.4983659283461299</v>
      </c>
      <c r="D88">
        <f t="shared" si="2"/>
        <v>-32.351603534854291</v>
      </c>
      <c r="E88">
        <f t="shared" si="3"/>
        <v>-85.850043860434766</v>
      </c>
    </row>
    <row r="89" spans="1:5">
      <c r="A89">
        <v>223872.11385683401</v>
      </c>
      <c r="B89">
        <v>2.15080897967856E-2</v>
      </c>
      <c r="C89">
        <v>-1.50622720012267</v>
      </c>
      <c r="D89">
        <f t="shared" si="2"/>
        <v>-33.347963180027186</v>
      </c>
      <c r="E89">
        <f t="shared" si="3"/>
        <v>-86.300461554835834</v>
      </c>
    </row>
    <row r="90" spans="1:5">
      <c r="A90">
        <v>251188.643150958</v>
      </c>
      <c r="B90">
        <v>1.9175492503172398E-2</v>
      </c>
      <c r="C90">
        <v>-1.5132380732556501</v>
      </c>
      <c r="D90">
        <f t="shared" si="2"/>
        <v>-34.345069456405419</v>
      </c>
      <c r="E90">
        <f t="shared" si="3"/>
        <v>-86.702154996057246</v>
      </c>
    </row>
    <row r="91" spans="1:5">
      <c r="A91">
        <v>281838.29312644497</v>
      </c>
      <c r="B91">
        <v>1.7094701487510199E-2</v>
      </c>
      <c r="C91">
        <v>-1.519489715645</v>
      </c>
      <c r="D91">
        <f t="shared" si="2"/>
        <v>-35.342769571473525</v>
      </c>
      <c r="E91">
        <f t="shared" si="3"/>
        <v>-87.06034771999208</v>
      </c>
    </row>
    <row r="92" spans="1:5">
      <c r="A92">
        <v>316227.76601683802</v>
      </c>
      <c r="B92">
        <v>1.52388749847156E-2</v>
      </c>
      <c r="C92">
        <v>-1.5250637621458301</v>
      </c>
      <c r="D92">
        <f t="shared" si="2"/>
        <v>-36.340941875105159</v>
      </c>
      <c r="E92">
        <f t="shared" si="3"/>
        <v>-87.379717059299296</v>
      </c>
    </row>
    <row r="93" spans="1:5">
      <c r="A93">
        <v>354813.38923357503</v>
      </c>
      <c r="B93">
        <v>1.35839327262148E-2</v>
      </c>
      <c r="C93">
        <v>-1.5300332406985</v>
      </c>
      <c r="D93">
        <f t="shared" si="2"/>
        <v>-37.339489558354096</v>
      </c>
      <c r="E93">
        <f t="shared" si="3"/>
        <v>-87.664447206748079</v>
      </c>
    </row>
    <row r="94" spans="1:5">
      <c r="A94">
        <v>398107.17055349803</v>
      </c>
      <c r="B94">
        <v>1.2108301305540499E-2</v>
      </c>
      <c r="C94">
        <v>-1.5344634296876301</v>
      </c>
      <c r="D94">
        <f t="shared" si="2"/>
        <v>-38.338335610098071</v>
      </c>
      <c r="E94">
        <f t="shared" si="3"/>
        <v>-87.918278338270554</v>
      </c>
    </row>
    <row r="95" spans="1:5">
      <c r="A95">
        <v>446683.59215096303</v>
      </c>
      <c r="B95">
        <v>1.0792674038753501E-2</v>
      </c>
      <c r="C95">
        <v>-1.53841264483212</v>
      </c>
      <c r="D95">
        <f t="shared" si="2"/>
        <v>-39.337418786793435</v>
      </c>
      <c r="E95">
        <f t="shared" si="3"/>
        <v>-88.14455169843896</v>
      </c>
    </row>
    <row r="96" spans="1:5">
      <c r="A96">
        <v>501187.233627273</v>
      </c>
      <c r="B96">
        <v>9.6197875349874999E-3</v>
      </c>
      <c r="C96">
        <v>-1.5419329567061599</v>
      </c>
      <c r="D96">
        <f t="shared" si="2"/>
        <v>-40.33669039583728</v>
      </c>
      <c r="E96">
        <f t="shared" si="3"/>
        <v>-88.346250711391249</v>
      </c>
    </row>
    <row r="97" spans="1:5">
      <c r="A97">
        <v>562341.32519034902</v>
      </c>
      <c r="B97">
        <v>8.5742158713470705E-3</v>
      </c>
      <c r="C97">
        <v>-1.54507084175126</v>
      </c>
      <c r="D97">
        <f t="shared" si="2"/>
        <v>-41.336111730819269</v>
      </c>
      <c r="E97">
        <f t="shared" si="3"/>
        <v>-88.526038281072715</v>
      </c>
    </row>
    <row r="98" spans="1:5">
      <c r="A98">
        <v>630957.34448019497</v>
      </c>
      <c r="B98">
        <v>7.6421823926256099E-3</v>
      </c>
      <c r="C98">
        <v>-1.5478677706747599</v>
      </c>
      <c r="D98">
        <f t="shared" si="2"/>
        <v>-42.335652028148289</v>
      </c>
      <c r="E98">
        <f t="shared" si="3"/>
        <v>-88.686290503987323</v>
      </c>
    </row>
    <row r="99" spans="1:5">
      <c r="A99">
        <v>707945.78438413795</v>
      </c>
      <c r="B99">
        <v>6.8113885976670598E-3</v>
      </c>
      <c r="C99">
        <v>-1.55036073866949</v>
      </c>
      <c r="D99">
        <f t="shared" si="2"/>
        <v>-43.335286840073124</v>
      </c>
      <c r="E99">
        <f t="shared" si="3"/>
        <v>-88.829127048546539</v>
      </c>
    </row>
    <row r="100" spans="1:5">
      <c r="A100">
        <v>794328.23472428299</v>
      </c>
      <c r="B100">
        <v>6.0708592350196301E-3</v>
      </c>
      <c r="C100">
        <v>-1.55258274209363</v>
      </c>
      <c r="D100">
        <f t="shared" si="2"/>
        <v>-44.334996739882364</v>
      </c>
      <c r="E100">
        <f t="shared" si="3"/>
        <v>-88.956438466813381</v>
      </c>
    </row>
    <row r="101" spans="1:5">
      <c r="A101">
        <v>891250.93813374499</v>
      </c>
      <c r="B101">
        <v>5.4108025422572098E-3</v>
      </c>
      <c r="C101">
        <v>-1.55456320623455</v>
      </c>
      <c r="D101">
        <f t="shared" si="2"/>
        <v>-45.334766291863318</v>
      </c>
      <c r="E101">
        <f t="shared" si="3"/>
        <v>-89.0699107035651</v>
      </c>
    </row>
    <row r="102" spans="1:5">
      <c r="A102">
        <v>1000000</v>
      </c>
      <c r="B102">
        <v>4.8224844771881398E-3</v>
      </c>
      <c r="C102">
        <v>-1.5563283686254099</v>
      </c>
      <c r="D102">
        <f t="shared" si="2"/>
        <v>-46.334583232136239</v>
      </c>
      <c r="E102">
        <f t="shared" si="3"/>
        <v>-89.171047058716596</v>
      </c>
    </row>
    <row r="103" spans="1:5">
      <c r="A103" t="s">
        <v>81</v>
      </c>
      <c r="D103" t="e">
        <f t="shared" si="2"/>
        <v>#NUM!</v>
      </c>
      <c r="E103">
        <f t="shared" si="3"/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D1:F2"/>
  <sheetViews>
    <sheetView zoomScale="70" zoomScaleNormal="70" workbookViewId="0">
      <selection activeCell="D2" sqref="D2:E2"/>
    </sheetView>
  </sheetViews>
  <sheetFormatPr defaultRowHeight="15"/>
  <sheetData>
    <row r="1" spans="4:6">
      <c r="D1" t="s">
        <v>86</v>
      </c>
      <c r="E1" t="s">
        <v>87</v>
      </c>
      <c r="F1" t="s">
        <v>86</v>
      </c>
    </row>
    <row r="2" spans="4:6">
      <c r="D2">
        <v>0.33</v>
      </c>
      <c r="E2">
        <f>20*LOG10(D2)</f>
        <v>-9.6297212024422496</v>
      </c>
      <c r="F2">
        <f>10^(E2/20)</f>
        <v>0.33</v>
      </c>
    </row>
  </sheetData>
  <pageMargins left="0.7" right="0.7" top="0.75" bottom="0.75" header="0.3" footer="0.3"/>
  <legacyDrawing r:id="rId1"/>
  <oleObjects>
    <oleObject progId="Equation.DSMT4" shapeId="23553" r:id="rId2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H103"/>
  <sheetViews>
    <sheetView zoomScale="70" zoomScaleNormal="70" workbookViewId="0">
      <selection activeCell="J10" sqref="J10"/>
    </sheetView>
  </sheetViews>
  <sheetFormatPr defaultRowHeight="15"/>
  <cols>
    <col min="1" max="1" width="17.28515625" customWidth="1"/>
    <col min="2" max="2" width="12" bestFit="1" customWidth="1"/>
    <col min="3" max="3" width="12.7109375" bestFit="1" customWidth="1"/>
    <col min="4" max="5" width="13.42578125" bestFit="1" customWidth="1"/>
  </cols>
  <sheetData>
    <row r="1" spans="1:8">
      <c r="A1" t="s">
        <v>78</v>
      </c>
      <c r="B1" t="s">
        <v>79</v>
      </c>
      <c r="C1" t="s">
        <v>80</v>
      </c>
      <c r="D1" t="s">
        <v>88</v>
      </c>
      <c r="E1" t="s">
        <v>85</v>
      </c>
    </row>
    <row r="2" spans="1:8">
      <c r="A2">
        <v>10</v>
      </c>
      <c r="B2">
        <v>2.0734199524224599E-3</v>
      </c>
      <c r="C2">
        <v>1.56457602682493</v>
      </c>
      <c r="D2">
        <f>20*LOG10(B2)</f>
        <v>-53.666254531702371</v>
      </c>
      <c r="E2">
        <f>C2*180/PI()</f>
        <v>89.643603064415558</v>
      </c>
    </row>
    <row r="3" spans="1:8">
      <c r="A3">
        <v>11.220184543019601</v>
      </c>
      <c r="B3">
        <v>2.3264063864967899E-3</v>
      </c>
      <c r="C3">
        <v>1.5638170509751199</v>
      </c>
      <c r="D3">
        <f t="shared" ref="D3:D66" si="0">20*LOG10(B3)</f>
        <v>-52.666288371712497</v>
      </c>
      <c r="E3">
        <f t="shared" ref="E3:E66" si="1">C3*180/PI()</f>
        <v>89.60011695146909</v>
      </c>
    </row>
    <row r="4" spans="1:8">
      <c r="A4">
        <v>12.589254117941699</v>
      </c>
      <c r="B4">
        <v>2.6102580952892199E-3</v>
      </c>
      <c r="C4">
        <v>1.56296547247497</v>
      </c>
      <c r="D4">
        <f t="shared" si="0"/>
        <v>-51.666330973401557</v>
      </c>
      <c r="E4">
        <f t="shared" si="1"/>
        <v>89.551325097486426</v>
      </c>
      <c r="G4" t="s">
        <v>89</v>
      </c>
      <c r="H4" t="s">
        <v>90</v>
      </c>
    </row>
    <row r="5" spans="1:8">
      <c r="A5">
        <v>14.125375446227499</v>
      </c>
      <c r="B5">
        <v>2.9287396695926401E-3</v>
      </c>
      <c r="C5">
        <v>1.56200999473629</v>
      </c>
      <c r="D5">
        <f t="shared" si="0"/>
        <v>-50.666384605180532</v>
      </c>
      <c r="E5">
        <f t="shared" si="1"/>
        <v>89.496580255641362</v>
      </c>
      <c r="G5">
        <v>100</v>
      </c>
      <c r="H5">
        <v>-30</v>
      </c>
    </row>
    <row r="6" spans="1:8">
      <c r="A6">
        <v>15.848931924611099</v>
      </c>
      <c r="B6">
        <v>3.2860744135843E-3</v>
      </c>
      <c r="C6">
        <v>1.5609379438693001</v>
      </c>
      <c r="D6">
        <f t="shared" si="0"/>
        <v>-49.666452122686692</v>
      </c>
      <c r="E6">
        <f t="shared" si="1"/>
        <v>89.43515626553949</v>
      </c>
      <c r="G6">
        <v>500</v>
      </c>
      <c r="H6">
        <v>-20</v>
      </c>
    </row>
    <row r="7" spans="1:8">
      <c r="A7">
        <v>17.7827941003892</v>
      </c>
      <c r="B7">
        <v>3.6870000539593801E-3</v>
      </c>
      <c r="C7">
        <v>1.5597351010762499</v>
      </c>
      <c r="D7">
        <f t="shared" si="0"/>
        <v>-48.666537120759358</v>
      </c>
      <c r="E7">
        <f t="shared" si="1"/>
        <v>89.36623845007999</v>
      </c>
      <c r="G7">
        <v>1000</v>
      </c>
      <c r="H7">
        <v>-10</v>
      </c>
    </row>
    <row r="8" spans="1:8">
      <c r="A8">
        <v>19.952623149688801</v>
      </c>
      <c r="B8">
        <v>4.1368311384319496E-3</v>
      </c>
      <c r="C8">
        <v>1.5583855147794301</v>
      </c>
      <c r="D8">
        <f t="shared" si="0"/>
        <v>-47.666644124724201</v>
      </c>
      <c r="E8">
        <f t="shared" si="1"/>
        <v>89.288912851183511</v>
      </c>
      <c r="G8">
        <v>5000</v>
      </c>
      <c r="H8">
        <v>-9</v>
      </c>
    </row>
    <row r="9" spans="1:8">
      <c r="A9">
        <v>22.387211385683401</v>
      </c>
      <c r="B9">
        <v>4.6415288952503398E-3</v>
      </c>
      <c r="C9">
        <v>1.5568712900873101</v>
      </c>
      <c r="D9">
        <f t="shared" si="0"/>
        <v>-46.666778831139091</v>
      </c>
      <c r="E9">
        <f t="shared" si="1"/>
        <v>89.202154167090555</v>
      </c>
      <c r="G9">
        <v>8000</v>
      </c>
      <c r="H9">
        <v>-10</v>
      </c>
    </row>
    <row r="10" spans="1:8">
      <c r="A10">
        <v>25.118864315095799</v>
      </c>
      <c r="B10">
        <v>5.2077794011748304E-3</v>
      </c>
      <c r="C10">
        <v>1.55517235294151</v>
      </c>
      <c r="D10">
        <f t="shared" si="0"/>
        <v>-45.666948410769557</v>
      </c>
      <c r="E10">
        <f t="shared" si="1"/>
        <v>89.104812238978212</v>
      </c>
      <c r="G10">
        <v>15000</v>
      </c>
      <c r="H10">
        <v>-30</v>
      </c>
    </row>
    <row r="11" spans="1:8">
      <c r="A11">
        <v>28.183829312644502</v>
      </c>
      <c r="B11">
        <v>5.8430809828723101E-3</v>
      </c>
      <c r="C11">
        <v>1.55326618600765</v>
      </c>
      <c r="D11">
        <f t="shared" si="0"/>
        <v>-44.66716188984514</v>
      </c>
      <c r="E11">
        <f t="shared" si="1"/>
        <v>88.99559691862062</v>
      </c>
    </row>
    <row r="12" spans="1:8">
      <c r="A12">
        <v>31.6227766016838</v>
      </c>
      <c r="B12">
        <v>6.5558418530134296E-3</v>
      </c>
      <c r="C12">
        <v>1.5511275330773899</v>
      </c>
      <c r="D12">
        <f t="shared" si="0"/>
        <v>-43.66743062976721</v>
      </c>
      <c r="E12">
        <f t="shared" si="1"/>
        <v>88.873061131873442</v>
      </c>
    </row>
    <row r="13" spans="1:8">
      <c r="A13">
        <v>35.481338923357498</v>
      </c>
      <c r="B13">
        <v>7.3554890530209797E-3</v>
      </c>
      <c r="C13">
        <v>1.5487280684429601</v>
      </c>
      <c r="D13">
        <f t="shared" si="0"/>
        <v>-42.667768930605561</v>
      </c>
      <c r="E13">
        <f t="shared" si="1"/>
        <v>88.735581935229703</v>
      </c>
    </row>
    <row r="14" spans="1:8">
      <c r="A14">
        <v>39.810717055349699</v>
      </c>
      <c r="B14">
        <v>8.2525898326133908E-3</v>
      </c>
      <c r="C14">
        <v>1.5460360273984699</v>
      </c>
      <c r="D14">
        <f t="shared" si="0"/>
        <v>-41.668194790190036</v>
      </c>
      <c r="E14">
        <f t="shared" si="1"/>
        <v>88.581339345104439</v>
      </c>
    </row>
    <row r="15" spans="1:8">
      <c r="A15">
        <v>44.668359215096302</v>
      </c>
      <c r="B15">
        <v>9.2589866319132408E-3</v>
      </c>
      <c r="C15">
        <v>1.54301579372885</v>
      </c>
      <c r="D15">
        <f t="shared" si="0"/>
        <v>-40.668730858696421</v>
      </c>
      <c r="E15">
        <f t="shared" si="1"/>
        <v>88.408292702691895</v>
      </c>
    </row>
    <row r="16" spans="1:8">
      <c r="A16">
        <v>50.118723362727202</v>
      </c>
      <c r="B16">
        <v>1.03879468301758E-2</v>
      </c>
      <c r="C16">
        <v>1.53962743978973</v>
      </c>
      <c r="D16">
        <f t="shared" si="0"/>
        <v>-39.669405638729842</v>
      </c>
      <c r="E16">
        <f t="shared" si="1"/>
        <v>88.214154322483793</v>
      </c>
    </row>
    <row r="17" spans="1:5">
      <c r="A17">
        <v>56.234132519034901</v>
      </c>
      <c r="B17">
        <v>1.16543283647688E-2</v>
      </c>
      <c r="C17">
        <v>1.53582621459371</v>
      </c>
      <c r="D17">
        <f t="shared" si="0"/>
        <v>-38.670254993497913</v>
      </c>
      <c r="E17">
        <f t="shared" si="1"/>
        <v>87.996360161773055</v>
      </c>
    </row>
    <row r="18" spans="1:5">
      <c r="A18">
        <v>63.0957344480193</v>
      </c>
      <c r="B18">
        <v>1.30747621742966E-2</v>
      </c>
      <c r="C18">
        <v>1.53156197524926</v>
      </c>
      <c r="D18">
        <f t="shared" si="0"/>
        <v>-37.671324041305553</v>
      </c>
      <c r="E18">
        <f t="shared" si="1"/>
        <v>87.752037244502446</v>
      </c>
    </row>
    <row r="19" spans="1:5">
      <c r="A19">
        <v>70.794578438413794</v>
      </c>
      <c r="B19">
        <v>1.46678521372257E-2</v>
      </c>
      <c r="C19">
        <v>1.526778557219</v>
      </c>
      <c r="D19">
        <f t="shared" si="0"/>
        <v>-36.672669533965035</v>
      </c>
      <c r="E19">
        <f t="shared" si="1"/>
        <v>87.477967579721778</v>
      </c>
    </row>
    <row r="20" spans="1:5">
      <c r="A20">
        <v>79.432823472428197</v>
      </c>
      <c r="B20">
        <v>1.6454392700747E-2</v>
      </c>
      <c r="C20">
        <v>1.5214130792767599</v>
      </c>
      <c r="D20">
        <f t="shared" si="0"/>
        <v>-35.674362840569387</v>
      </c>
      <c r="E20">
        <f t="shared" si="1"/>
        <v>87.170548338560877</v>
      </c>
    </row>
    <row r="21" spans="1:5">
      <c r="A21">
        <v>89.125093813374605</v>
      </c>
      <c r="B21">
        <v>1.8457603638187599E-2</v>
      </c>
      <c r="C21">
        <v>1.5153951798918599</v>
      </c>
      <c r="D21">
        <f t="shared" si="0"/>
        <v>-34.676493687294155</v>
      </c>
      <c r="E21">
        <f t="shared" si="1"/>
        <v>86.825748102271717</v>
      </c>
    </row>
    <row r="22" spans="1:5">
      <c r="A22">
        <v>100</v>
      </c>
      <c r="B22">
        <v>2.0703380218216098E-2</v>
      </c>
      <c r="C22">
        <v>1.5086461832582601</v>
      </c>
      <c r="D22">
        <f t="shared" si="0"/>
        <v>-33.67917483939096</v>
      </c>
      <c r="E22">
        <f t="shared" si="1"/>
        <v>86.439059079218467</v>
      </c>
    </row>
    <row r="23" spans="1:5">
      <c r="A23">
        <v>112.201845430196</v>
      </c>
      <c r="B23">
        <v>2.3220555352203701E-2</v>
      </c>
      <c r="C23">
        <v>1.50107819559769</v>
      </c>
      <c r="D23">
        <f t="shared" si="0"/>
        <v>-32.682547954211259</v>
      </c>
      <c r="E23">
        <f t="shared" si="1"/>
        <v>86.005445326860709</v>
      </c>
    </row>
    <row r="24" spans="1:5">
      <c r="A24">
        <v>125.89254117941699</v>
      </c>
      <c r="B24">
        <v>2.6041167786020499E-2</v>
      </c>
      <c r="C24">
        <v>1.4925931360903999</v>
      </c>
      <c r="D24">
        <f t="shared" si="0"/>
        <v>-31.686790884678292</v>
      </c>
      <c r="E24">
        <f t="shared" si="1"/>
        <v>85.519287228175628</v>
      </c>
    </row>
    <row r="25" spans="1:5">
      <c r="A25">
        <v>141.253754462275</v>
      </c>
      <c r="B25">
        <v>2.9200726823434001E-2</v>
      </c>
      <c r="C25">
        <v>1.4830817123523501</v>
      </c>
      <c r="D25">
        <f t="shared" si="0"/>
        <v>-30.692126771388999</v>
      </c>
      <c r="E25">
        <f t="shared" si="1"/>
        <v>84.974322790824843</v>
      </c>
    </row>
    <row r="26" spans="1:5">
      <c r="A26">
        <v>158.48931924611099</v>
      </c>
      <c r="B26">
        <v>3.2738459022574599E-2</v>
      </c>
      <c r="C26">
        <v>1.47242235849387</v>
      </c>
      <c r="D26">
        <f t="shared" si="0"/>
        <v>-29.698835327890613</v>
      </c>
      <c r="E26">
        <f t="shared" si="1"/>
        <v>84.36358680239745</v>
      </c>
    </row>
    <row r="27" spans="1:5">
      <c r="A27">
        <v>177.82794100389199</v>
      </c>
      <c r="B27">
        <v>3.6697515300711997E-2</v>
      </c>
      <c r="C27">
        <v>1.4604801653895201</v>
      </c>
      <c r="D27">
        <f t="shared" si="0"/>
        <v>-28.707266795459823</v>
      </c>
      <c r="E27">
        <f t="shared" si="1"/>
        <v>83.679349539387957</v>
      </c>
    </row>
    <row r="28" spans="1:5">
      <c r="A28">
        <v>199.52623149688799</v>
      </c>
      <c r="B28">
        <v>4.1125107310835698E-2</v>
      </c>
      <c r="C28">
        <v>1.44710584904823</v>
      </c>
      <c r="D28">
        <f t="shared" si="0"/>
        <v>-27.71785911606468</v>
      </c>
      <c r="E28">
        <f t="shared" si="1"/>
        <v>82.913057659159179</v>
      </c>
    </row>
    <row r="29" spans="1:5">
      <c r="A29">
        <v>223.87211385683401</v>
      </c>
      <c r="B29">
        <v>4.6072529119838702E-2</v>
      </c>
      <c r="C29">
        <v>1.43213482534911</v>
      </c>
      <c r="D29">
        <f t="shared" si="0"/>
        <v>-26.731158935913637</v>
      </c>
      <c r="E29">
        <f t="shared" si="1"/>
        <v>82.055281186209257</v>
      </c>
    </row>
    <row r="30" spans="1:5">
      <c r="A30">
        <v>251.188643150958</v>
      </c>
      <c r="B30">
        <v>5.1595003403843903E-2</v>
      </c>
      <c r="C30">
        <v>1.4153864895769499</v>
      </c>
      <c r="D30">
        <f t="shared" si="0"/>
        <v>-25.747847091180379</v>
      </c>
      <c r="E30">
        <f t="shared" si="1"/>
        <v>81.095672232596513</v>
      </c>
    </row>
    <row r="31" spans="1:5">
      <c r="A31">
        <v>281.83829312644599</v>
      </c>
      <c r="B31">
        <v>5.7751270001447898E-2</v>
      </c>
      <c r="C31">
        <v>1.3966638388886099</v>
      </c>
      <c r="D31">
        <f t="shared" si="0"/>
        <v>-24.768769216229366</v>
      </c>
      <c r="E31">
        <f t="shared" si="1"/>
        <v>80.022943366856921</v>
      </c>
    </row>
    <row r="32" spans="1:5">
      <c r="A32">
        <v>316.22776601683802</v>
      </c>
      <c r="B32">
        <v>6.4602808606716702E-2</v>
      </c>
      <c r="C32">
        <v>1.3757536264902199</v>
      </c>
      <c r="D32">
        <f t="shared" si="0"/>
        <v>-23.794972012889669</v>
      </c>
      <c r="E32">
        <f t="shared" si="1"/>
        <v>78.824876447707055</v>
      </c>
    </row>
    <row r="33" spans="1:5">
      <c r="A33">
        <v>354.81338923357498</v>
      </c>
      <c r="B33">
        <v>7.2212557538525499E-2</v>
      </c>
      <c r="C33">
        <v>1.3524272982861001</v>
      </c>
      <c r="D33">
        <f t="shared" si="0"/>
        <v>-22.827745468143963</v>
      </c>
      <c r="E33">
        <f t="shared" si="1"/>
        <v>77.488376290074001</v>
      </c>
    </row>
    <row r="34" spans="1:5">
      <c r="A34">
        <v>398.10717055349699</v>
      </c>
      <c r="B34">
        <v>8.0642959732153102E-2</v>
      </c>
      <c r="C34">
        <v>1.3264430341191999</v>
      </c>
      <c r="D34">
        <f t="shared" si="0"/>
        <v>-21.868670825373371</v>
      </c>
      <c r="E34">
        <f t="shared" si="1"/>
        <v>75.999587619557616</v>
      </c>
    </row>
    <row r="35" spans="1:5">
      <c r="A35">
        <v>446.68359215096302</v>
      </c>
      <c r="B35">
        <v>8.9953141511637205E-2</v>
      </c>
      <c r="C35">
        <v>1.2975492901149299</v>
      </c>
      <c r="D35">
        <f t="shared" si="0"/>
        <v>-20.919673296208607</v>
      </c>
      <c r="E35">
        <f t="shared" si="1"/>
        <v>74.34409803378152</v>
      </c>
    </row>
    <row r="36" spans="1:5">
      <c r="A36">
        <v>501.18723362727201</v>
      </c>
      <c r="B36">
        <v>0.100195020547139</v>
      </c>
      <c r="C36">
        <v>1.26549030233542</v>
      </c>
      <c r="D36">
        <f t="shared" si="0"/>
        <v>-19.983077226588296</v>
      </c>
      <c r="E36">
        <f t="shared" si="1"/>
        <v>72.507253338554122</v>
      </c>
    </row>
    <row r="37" spans="1:5">
      <c r="A37">
        <v>562.34132519034904</v>
      </c>
      <c r="B37">
        <v>0.111408164813198</v>
      </c>
      <c r="C37">
        <v>1.2300140401158499</v>
      </c>
      <c r="D37">
        <f t="shared" si="0"/>
        <v>-19.061659593770322</v>
      </c>
      <c r="E37">
        <f t="shared" si="1"/>
        <v>70.474613240473332</v>
      </c>
    </row>
    <row r="38" spans="1:5">
      <c r="A38">
        <v>630.957344480193</v>
      </c>
      <c r="B38">
        <v>0.12361331022474201</v>
      </c>
      <c r="C38">
        <v>1.1908830506141601</v>
      </c>
      <c r="D38">
        <f t="shared" si="0"/>
        <v>-18.158695270068225</v>
      </c>
      <c r="E38">
        <f t="shared" si="1"/>
        <v>68.232572693855772</v>
      </c>
    </row>
    <row r="39" spans="1:5">
      <c r="A39">
        <v>707.94578438413805</v>
      </c>
      <c r="B39">
        <v>0.136804622365544</v>
      </c>
      <c r="C39">
        <v>1.1478884592156899</v>
      </c>
      <c r="D39">
        <f t="shared" si="0"/>
        <v>-17.277984567824706</v>
      </c>
      <c r="E39">
        <f t="shared" si="1"/>
        <v>65.769164064833959</v>
      </c>
    </row>
    <row r="40" spans="1:5">
      <c r="A40">
        <v>794.32823472428197</v>
      </c>
      <c r="B40">
        <v>0.15094108576813101</v>
      </c>
      <c r="C40">
        <v>1.1008670190166101</v>
      </c>
      <c r="D40">
        <f t="shared" si="0"/>
        <v>-16.42385060624952</v>
      </c>
      <c r="E40">
        <f t="shared" si="1"/>
        <v>63.075033994799902</v>
      </c>
    </row>
    <row r="41" spans="1:5">
      <c r="A41">
        <v>891.25093813374599</v>
      </c>
      <c r="B41">
        <v>0.165937829523497</v>
      </c>
      <c r="C41">
        <v>1.0497204823292601</v>
      </c>
      <c r="D41">
        <f t="shared" si="0"/>
        <v>-15.60109189609447</v>
      </c>
      <c r="E41">
        <f t="shared" si="1"/>
        <v>60.144553305903713</v>
      </c>
    </row>
    <row r="42" spans="1:5">
      <c r="A42">
        <v>1000</v>
      </c>
      <c r="B42">
        <v>0.18165870693508501</v>
      </c>
      <c r="C42">
        <v>0.99443569243461405</v>
      </c>
      <c r="D42">
        <f t="shared" si="0"/>
        <v>-14.814875629767219</v>
      </c>
      <c r="E42">
        <f t="shared" si="1"/>
        <v>56.976968173672994</v>
      </c>
    </row>
    <row r="43" spans="1:5">
      <c r="A43">
        <v>1122.01845430196</v>
      </c>
      <c r="B43">
        <v>0.19791191330632199</v>
      </c>
      <c r="C43">
        <v>0.93510276337873099</v>
      </c>
      <c r="D43">
        <f t="shared" si="0"/>
        <v>-14.070561253065323</v>
      </c>
      <c r="E43">
        <f t="shared" si="1"/>
        <v>53.577441752621759</v>
      </c>
    </row>
    <row r="44" spans="1:5">
      <c r="A44">
        <v>1258.92541179417</v>
      </c>
      <c r="B44">
        <v>0.21445062950619501</v>
      </c>
      <c r="C44">
        <v>0.87192778444145003</v>
      </c>
      <c r="D44">
        <f t="shared" si="0"/>
        <v>-13.373453491583675</v>
      </c>
      <c r="E44">
        <f t="shared" si="1"/>
        <v>49.957782088687694</v>
      </c>
    </row>
    <row r="45" spans="1:5">
      <c r="A45">
        <v>1412.5375446227499</v>
      </c>
      <c r="B45">
        <v>0.23098035030257799</v>
      </c>
      <c r="C45">
        <v>0.80523606765959999</v>
      </c>
      <c r="D45">
        <f t="shared" si="0"/>
        <v>-12.728499286844395</v>
      </c>
      <c r="E45">
        <f t="shared" si="1"/>
        <v>46.136628188605883</v>
      </c>
    </row>
    <row r="46" spans="1:5">
      <c r="A46">
        <v>1584.8931924611099</v>
      </c>
      <c r="B46">
        <v>0.247173504918169</v>
      </c>
      <c r="C46">
        <v>0.73546251901580795</v>
      </c>
      <c r="D46">
        <f t="shared" si="0"/>
        <v>-12.139961681739475</v>
      </c>
      <c r="E46">
        <f t="shared" si="1"/>
        <v>42.138898329665849</v>
      </c>
    </row>
    <row r="47" spans="1:5">
      <c r="A47">
        <v>1778.2794100389201</v>
      </c>
      <c r="B47">
        <v>0.26269027344748402</v>
      </c>
      <c r="C47">
        <v>0.66312754511362404</v>
      </c>
      <c r="D47">
        <f t="shared" si="0"/>
        <v>-11.611120148107183</v>
      </c>
      <c r="E47">
        <f t="shared" si="1"/>
        <v>37.994409613881757</v>
      </c>
    </row>
    <row r="48" spans="1:5">
      <c r="A48">
        <v>1995.26231496888</v>
      </c>
      <c r="B48">
        <v>0.27720260134459801</v>
      </c>
      <c r="C48">
        <v>0.588799837685413</v>
      </c>
      <c r="D48">
        <f t="shared" si="0"/>
        <v>-11.14405397007161</v>
      </c>
      <c r="E48">
        <f t="shared" si="1"/>
        <v>33.735745677362083</v>
      </c>
    </row>
    <row r="49" spans="1:5">
      <c r="A49">
        <v>2238.7211385683399</v>
      </c>
      <c r="B49">
        <v>0.29041706347308699</v>
      </c>
      <c r="C49">
        <v>0.513050651096287</v>
      </c>
      <c r="D49">
        <f t="shared" si="0"/>
        <v>-10.739557404446096</v>
      </c>
      <c r="E49">
        <f t="shared" si="1"/>
        <v>29.395636984256189</v>
      </c>
    </row>
    <row r="50" spans="1:5">
      <c r="A50">
        <v>2511.8864315095798</v>
      </c>
      <c r="B50">
        <v>0.302092119960296</v>
      </c>
      <c r="C50">
        <v>0.436406670055906</v>
      </c>
      <c r="D50">
        <f t="shared" si="0"/>
        <v>-10.39721206205474</v>
      </c>
      <c r="E50">
        <f t="shared" si="1"/>
        <v>25.004260345561658</v>
      </c>
    </row>
    <row r="51" spans="1:5">
      <c r="A51">
        <v>2818.3829312644598</v>
      </c>
      <c r="B51">
        <v>0.31204664123591003</v>
      </c>
      <c r="C51">
        <v>0.35930927873114998</v>
      </c>
      <c r="D51">
        <f t="shared" si="0"/>
        <v>-10.115609753125558</v>
      </c>
      <c r="E51">
        <f t="shared" si="1"/>
        <v>20.586905211184607</v>
      </c>
    </row>
    <row r="52" spans="1:5">
      <c r="A52">
        <v>3162.27766016838</v>
      </c>
      <c r="B52">
        <v>0.32015889094549699</v>
      </c>
      <c r="C52">
        <v>0.28208670787366502</v>
      </c>
      <c r="D52">
        <f t="shared" si="0"/>
        <v>-9.892688662680829</v>
      </c>
      <c r="E52">
        <f t="shared" si="1"/>
        <v>16.162377817900776</v>
      </c>
    </row>
    <row r="53" spans="1:5">
      <c r="A53">
        <v>3548.1338923357598</v>
      </c>
      <c r="B53">
        <v>0.32635754721722299</v>
      </c>
      <c r="C53">
        <v>0.20494272780595699</v>
      </c>
      <c r="D53">
        <f t="shared" si="0"/>
        <v>-9.7261267905447806</v>
      </c>
      <c r="E53">
        <f t="shared" si="1"/>
        <v>11.742353345179758</v>
      </c>
    </row>
    <row r="54" spans="1:5">
      <c r="A54">
        <v>3981.0717055349701</v>
      </c>
      <c r="B54">
        <v>0.33060799458288898</v>
      </c>
      <c r="C54">
        <v>0.12796235237883</v>
      </c>
      <c r="D54">
        <f t="shared" si="0"/>
        <v>-9.6137329752881353</v>
      </c>
      <c r="E54">
        <f t="shared" si="1"/>
        <v>7.3317027278727886</v>
      </c>
    </row>
    <row r="55" spans="1:5">
      <c r="A55">
        <v>4466.8359215096298</v>
      </c>
      <c r="B55">
        <v>0.33289767427306499</v>
      </c>
      <c r="C55">
        <v>5.11324159080754E-2</v>
      </c>
      <c r="D55">
        <f t="shared" si="0"/>
        <v>-9.5537847789875627</v>
      </c>
      <c r="E55">
        <f t="shared" si="1"/>
        <v>2.9296716278403112</v>
      </c>
    </row>
    <row r="56" spans="1:5">
      <c r="A56">
        <v>5011.8723362727296</v>
      </c>
      <c r="B56">
        <v>0.33322388519010898</v>
      </c>
      <c r="C56">
        <v>-2.56266423703959E-2</v>
      </c>
      <c r="D56">
        <f t="shared" si="0"/>
        <v>-9.5452775261883378</v>
      </c>
      <c r="E56">
        <f t="shared" si="1"/>
        <v>-1.4682984509148167</v>
      </c>
    </row>
    <row r="57" spans="1:5">
      <c r="A57">
        <v>5623.4132519034902</v>
      </c>
      <c r="B57">
        <v>0.33158648343408298</v>
      </c>
      <c r="C57">
        <v>-0.102422002831266</v>
      </c>
      <c r="D57">
        <f t="shared" si="0"/>
        <v>-9.5880636209174419</v>
      </c>
      <c r="E57">
        <f t="shared" si="1"/>
        <v>-5.8683484915085096</v>
      </c>
    </row>
    <row r="58" spans="1:5">
      <c r="A58">
        <v>6309.5734448019402</v>
      </c>
      <c r="B58">
        <v>0.32798680084426202</v>
      </c>
      <c r="C58">
        <v>-0.17934692599562499</v>
      </c>
      <c r="D58">
        <f t="shared" si="0"/>
        <v>-9.6828726645373937</v>
      </c>
      <c r="E58">
        <f t="shared" si="1"/>
        <v>-10.275821928194421</v>
      </c>
    </row>
    <row r="59" spans="1:5">
      <c r="A59">
        <v>7079.4578438413801</v>
      </c>
      <c r="B59">
        <v>0.32243296938230898</v>
      </c>
      <c r="C59">
        <v>-0.256440595356761</v>
      </c>
      <c r="D59">
        <f t="shared" si="0"/>
        <v>-9.8312111432483213</v>
      </c>
      <c r="E59">
        <f t="shared" si="1"/>
        <v>-14.692963809764542</v>
      </c>
    </row>
    <row r="60" spans="1:5">
      <c r="A60">
        <v>7943.2823472428199</v>
      </c>
      <c r="B60">
        <v>0.314950709787443</v>
      </c>
      <c r="C60">
        <v>-0.33365353568447897</v>
      </c>
      <c r="D60">
        <f t="shared" si="0"/>
        <v>-10.03514817133869</v>
      </c>
      <c r="E60">
        <f t="shared" si="1"/>
        <v>-19.116939414338255</v>
      </c>
    </row>
    <row r="61" spans="1:5">
      <c r="A61">
        <v>8912.5093813374606</v>
      </c>
      <c r="B61">
        <v>0.30559750396118701</v>
      </c>
      <c r="C61">
        <v>-0.41082286202283402</v>
      </c>
      <c r="D61">
        <f t="shared" si="0"/>
        <v>-10.297003945664523</v>
      </c>
      <c r="E61">
        <f t="shared" si="1"/>
        <v>-23.538416121393738</v>
      </c>
    </row>
    <row r="62" spans="1:5">
      <c r="A62">
        <v>10000</v>
      </c>
      <c r="B62">
        <v>0.29447703270061099</v>
      </c>
      <c r="C62">
        <v>-0.48766129851273099</v>
      </c>
      <c r="D62">
        <f t="shared" si="0"/>
        <v>-10.61897143420005</v>
      </c>
      <c r="E62">
        <f t="shared" si="1"/>
        <v>-27.940934236648857</v>
      </c>
    </row>
    <row r="63" spans="1:5">
      <c r="A63">
        <v>11220.184543019601</v>
      </c>
      <c r="B63">
        <v>0.28175013459683901</v>
      </c>
      <c r="C63">
        <v>-0.56376273734849003</v>
      </c>
      <c r="D63">
        <f t="shared" si="0"/>
        <v>-11.002717356238678</v>
      </c>
      <c r="E63">
        <f t="shared" si="1"/>
        <v>-32.301225496810829</v>
      </c>
    </row>
    <row r="64" spans="1:5">
      <c r="A64">
        <v>12589.2541179417</v>
      </c>
      <c r="B64">
        <v>0.26763874607847299</v>
      </c>
      <c r="C64">
        <v>-0.63862484044571</v>
      </c>
      <c r="D64">
        <f t="shared" si="0"/>
        <v>-11.449020270253241</v>
      </c>
      <c r="E64">
        <f t="shared" si="1"/>
        <v>-36.590508049754774</v>
      </c>
    </row>
    <row r="65" spans="1:5">
      <c r="A65">
        <v>14125.375446227599</v>
      </c>
      <c r="B65">
        <v>0.25242058213729002</v>
      </c>
      <c r="C65">
        <v>-0.71168609263870197</v>
      </c>
      <c r="D65">
        <f t="shared" si="0"/>
        <v>-11.957504720395312</v>
      </c>
      <c r="E65">
        <f t="shared" si="1"/>
        <v>-40.776609446354151</v>
      </c>
    </row>
    <row r="66" spans="1:5">
      <c r="A66">
        <v>15848.931924611101</v>
      </c>
      <c r="B66">
        <v>0.23641453638292101</v>
      </c>
      <c r="C66">
        <v>-0.78237164779760804</v>
      </c>
      <c r="D66">
        <f t="shared" si="0"/>
        <v>-12.526516471483999</v>
      </c>
      <c r="E66">
        <f t="shared" si="1"/>
        <v>-44.826593429498651</v>
      </c>
    </row>
    <row r="67" spans="1:5">
      <c r="A67">
        <v>17782.794100389201</v>
      </c>
      <c r="B67">
        <v>0.21995922363315501</v>
      </c>
      <c r="C67">
        <v>-0.85014038497701505</v>
      </c>
      <c r="D67">
        <f t="shared" ref="D67:D103" si="2">20*LOG10(B67)</f>
        <v>-13.153156437416531</v>
      </c>
      <c r="E67">
        <f t="shared" ref="E67:E103" si="3">C67*180/PI()</f>
        <v>-48.709456052809976</v>
      </c>
    </row>
    <row r="68" spans="1:5">
      <c r="A68">
        <v>19952.623149688799</v>
      </c>
      <c r="B68">
        <v>0.20338882962931501</v>
      </c>
      <c r="C68">
        <v>-0.91452561212119698</v>
      </c>
      <c r="D68">
        <f t="shared" si="2"/>
        <v>-13.83345805516467</v>
      </c>
      <c r="E68">
        <f t="shared" si="3"/>
        <v>-52.398457831162752</v>
      </c>
    </row>
    <row r="69" spans="1:5">
      <c r="A69">
        <v>22387.2113856834</v>
      </c>
      <c r="B69">
        <v>0.18701081387235999</v>
      </c>
      <c r="C69">
        <v>-0.975163832417969</v>
      </c>
      <c r="D69">
        <f t="shared" si="2"/>
        <v>-14.562665594477842</v>
      </c>
      <c r="E69">
        <f t="shared" si="3"/>
        <v>-55.872771931352311</v>
      </c>
    </row>
    <row r="70" spans="1:5">
      <c r="A70">
        <v>25118.864315095801</v>
      </c>
      <c r="B70">
        <v>0.171089012861876</v>
      </c>
      <c r="C70">
        <v>-1.0318091293262499</v>
      </c>
      <c r="D70">
        <f t="shared" si="2"/>
        <v>-15.335557589034325</v>
      </c>
      <c r="E70">
        <f t="shared" si="3"/>
        <v>-59.118308373462263</v>
      </c>
    </row>
    <row r="71" spans="1:5">
      <c r="A71">
        <v>28183.829312644601</v>
      </c>
      <c r="B71">
        <v>0.15583388314421101</v>
      </c>
      <c r="C71">
        <v>-1.0843338811845</v>
      </c>
      <c r="D71">
        <f t="shared" si="2"/>
        <v>-16.146762144736865</v>
      </c>
      <c r="E71">
        <f t="shared" si="3"/>
        <v>-62.127754974911916</v>
      </c>
    </row>
    <row r="72" spans="1:5">
      <c r="A72">
        <v>31622.7766016838</v>
      </c>
      <c r="B72">
        <v>0.141399784638782</v>
      </c>
      <c r="C72">
        <v>-1.1327187605507401</v>
      </c>
      <c r="D72">
        <f t="shared" si="2"/>
        <v>-16.991025039956337</v>
      </c>
      <c r="E72">
        <f t="shared" si="3"/>
        <v>-64.900004354847084</v>
      </c>
    </row>
    <row r="73" spans="1:5">
      <c r="A73">
        <v>35481.3389233575</v>
      </c>
      <c r="B73">
        <v>0.12788791079100501</v>
      </c>
      <c r="C73">
        <v>-1.1770359425369901</v>
      </c>
      <c r="D73">
        <f t="shared" si="2"/>
        <v>-17.863410146377333</v>
      </c>
      <c r="E73">
        <f t="shared" si="3"/>
        <v>-67.439191842572413</v>
      </c>
    </row>
    <row r="74" spans="1:5">
      <c r="A74">
        <v>39810.717055349698</v>
      </c>
      <c r="B74">
        <v>0.115352915389168</v>
      </c>
      <c r="C74">
        <v>-1.21742930502475</v>
      </c>
      <c r="D74">
        <f t="shared" si="2"/>
        <v>-18.759428495952132</v>
      </c>
      <c r="E74">
        <f t="shared" si="3"/>
        <v>-69.753561033463129</v>
      </c>
    </row>
    <row r="75" spans="1:5">
      <c r="A75">
        <v>44668.359215096301</v>
      </c>
      <c r="B75">
        <v>0.103811342054013</v>
      </c>
      <c r="C75">
        <v>-1.25409459091256</v>
      </c>
      <c r="D75">
        <f t="shared" si="2"/>
        <v>-19.675103888831302</v>
      </c>
      <c r="E75">
        <f t="shared" si="3"/>
        <v>-71.854327169475212</v>
      </c>
    </row>
    <row r="76" spans="1:5">
      <c r="A76">
        <v>50118.7233627272</v>
      </c>
      <c r="B76">
        <v>9.3250369984790998E-2</v>
      </c>
      <c r="C76">
        <v>-1.28726146825208</v>
      </c>
      <c r="D76">
        <f t="shared" si="2"/>
        <v>-20.606988727750782</v>
      </c>
      <c r="E76">
        <f t="shared" si="3"/>
        <v>-73.7546492606578</v>
      </c>
    </row>
    <row r="77" spans="1:5">
      <c r="A77">
        <v>56234.132519034902</v>
      </c>
      <c r="B77">
        <v>8.3635903108452994E-2</v>
      </c>
      <c r="C77">
        <v>-1.31717847986685</v>
      </c>
      <c r="D77">
        <f t="shared" si="2"/>
        <v>-21.552144983603199</v>
      </c>
      <c r="E77">
        <f t="shared" si="3"/>
        <v>-75.468767761827991</v>
      </c>
    </row>
    <row r="78" spans="1:5">
      <c r="A78">
        <v>63095.734448019401</v>
      </c>
      <c r="B78">
        <v>7.4919491193879306E-2</v>
      </c>
      <c r="C78">
        <v>-1.3441011659551501</v>
      </c>
      <c r="D78">
        <f t="shared" si="2"/>
        <v>-22.508103614841751</v>
      </c>
      <c r="E78">
        <f t="shared" si="3"/>
        <v>-77.011324047843146</v>
      </c>
    </row>
    <row r="79" spans="1:5">
      <c r="A79">
        <v>70794.578438413897</v>
      </c>
      <c r="B79">
        <v>6.7043912860130506E-2</v>
      </c>
      <c r="C79">
        <v>-1.36828319369248</v>
      </c>
      <c r="D79">
        <f t="shared" si="2"/>
        <v>-23.472812941262827</v>
      </c>
      <c r="E79">
        <f t="shared" si="3"/>
        <v>-78.396852177260442</v>
      </c>
    </row>
    <row r="80" spans="1:5">
      <c r="A80">
        <v>79432.823472428194</v>
      </c>
      <c r="B80">
        <v>5.9947465531145397E-2</v>
      </c>
      <c r="C80">
        <v>-1.3899700935483501</v>
      </c>
      <c r="D80">
        <f t="shared" si="2"/>
        <v>-24.444583467017644</v>
      </c>
      <c r="E80">
        <f t="shared" si="3"/>
        <v>-79.639420009724674</v>
      </c>
    </row>
    <row r="81" spans="1:5">
      <c r="A81">
        <v>89125.093813374595</v>
      </c>
      <c r="B81">
        <v>5.3567120180893303E-2</v>
      </c>
      <c r="C81">
        <v>-1.40939511877951</v>
      </c>
      <c r="D81">
        <f t="shared" si="2"/>
        <v>-25.422034021643221</v>
      </c>
      <c r="E81">
        <f t="shared" si="3"/>
        <v>-80.752391972405277</v>
      </c>
    </row>
    <row r="82" spans="1:5">
      <c r="A82">
        <v>100000</v>
      </c>
      <c r="B82">
        <v>4.7840740974538103E-2</v>
      </c>
      <c r="C82">
        <v>-1.4267767529762401</v>
      </c>
      <c r="D82">
        <f t="shared" si="2"/>
        <v>-26.404042049180106</v>
      </c>
      <c r="E82">
        <f t="shared" si="3"/>
        <v>-81.748286252918163</v>
      </c>
    </row>
    <row r="83" spans="1:5">
      <c r="A83">
        <v>112201.845430196</v>
      </c>
      <c r="B83">
        <v>4.2708569847654601E-2</v>
      </c>
      <c r="C83">
        <v>-1.4423174458435599</v>
      </c>
      <c r="D83">
        <f t="shared" si="2"/>
        <v>-27.389699424973735</v>
      </c>
      <c r="E83">
        <f t="shared" si="3"/>
        <v>-82.638702364924669</v>
      </c>
    </row>
    <row r="84" spans="1:5">
      <c r="A84">
        <v>125892.54117941701</v>
      </c>
      <c r="B84">
        <v>3.8114154386453401E-2</v>
      </c>
      <c r="C84">
        <v>-1.45620323022595</v>
      </c>
      <c r="D84">
        <f t="shared" si="2"/>
        <v>-28.378274223832548</v>
      </c>
      <c r="E84">
        <f t="shared" si="3"/>
        <v>-83.434299205264281</v>
      </c>
    </row>
    <row r="85" spans="1:5">
      <c r="A85">
        <v>141253.754462276</v>
      </c>
      <c r="B85">
        <v>3.4004867417082099E-2</v>
      </c>
      <c r="C85">
        <v>-1.4686039467485299</v>
      </c>
      <c r="D85">
        <f t="shared" si="2"/>
        <v>-29.369178282047478</v>
      </c>
      <c r="E85">
        <f t="shared" si="3"/>
        <v>-84.144807924946264</v>
      </c>
    </row>
    <row r="86" spans="1:5">
      <c r="A86">
        <v>158489.31924611199</v>
      </c>
      <c r="B86">
        <v>3.03321361071263E-2</v>
      </c>
      <c r="C86">
        <v>-1.4796738679264501</v>
      </c>
      <c r="D86">
        <f t="shared" si="2"/>
        <v>-30.361940078078963</v>
      </c>
      <c r="E86">
        <f t="shared" si="3"/>
        <v>-84.779067687983584</v>
      </c>
    </row>
    <row r="87" spans="1:5">
      <c r="A87">
        <v>177827.94100389199</v>
      </c>
      <c r="B87">
        <v>2.7051470893106298E-2</v>
      </c>
      <c r="C87">
        <v>-1.4895525680479</v>
      </c>
      <c r="D87">
        <f t="shared" si="2"/>
        <v>-31.356182312891537</v>
      </c>
      <c r="E87">
        <f t="shared" si="3"/>
        <v>-85.345075512018042</v>
      </c>
    </row>
    <row r="88" spans="1:5">
      <c r="A88">
        <v>199526.23149688801</v>
      </c>
      <c r="B88">
        <v>2.4122361594641401E-2</v>
      </c>
      <c r="C88">
        <v>-1.4983659283461299</v>
      </c>
      <c r="D88">
        <f t="shared" si="2"/>
        <v>-32.351603534854291</v>
      </c>
      <c r="E88">
        <f t="shared" si="3"/>
        <v>-85.850043860434766</v>
      </c>
    </row>
    <row r="89" spans="1:5">
      <c r="A89">
        <v>223872.11385683401</v>
      </c>
      <c r="B89">
        <v>2.15080897967856E-2</v>
      </c>
      <c r="C89">
        <v>-1.50622720012267</v>
      </c>
      <c r="D89">
        <f t="shared" si="2"/>
        <v>-33.347963180027186</v>
      </c>
      <c r="E89">
        <f t="shared" si="3"/>
        <v>-86.300461554835834</v>
      </c>
    </row>
    <row r="90" spans="1:5">
      <c r="A90">
        <v>251188.643150958</v>
      </c>
      <c r="B90">
        <v>1.9175492503172398E-2</v>
      </c>
      <c r="C90">
        <v>-1.5132380732556501</v>
      </c>
      <c r="D90">
        <f t="shared" si="2"/>
        <v>-34.345069456405419</v>
      </c>
      <c r="E90">
        <f t="shared" si="3"/>
        <v>-86.702154996057246</v>
      </c>
    </row>
    <row r="91" spans="1:5">
      <c r="A91">
        <v>281838.29312644497</v>
      </c>
      <c r="B91">
        <v>1.7094701487510199E-2</v>
      </c>
      <c r="C91">
        <v>-1.519489715645</v>
      </c>
      <c r="D91">
        <f t="shared" si="2"/>
        <v>-35.342769571473525</v>
      </c>
      <c r="E91">
        <f t="shared" si="3"/>
        <v>-87.06034771999208</v>
      </c>
    </row>
    <row r="92" spans="1:5">
      <c r="A92">
        <v>316227.76601683802</v>
      </c>
      <c r="B92">
        <v>1.52388749847156E-2</v>
      </c>
      <c r="C92">
        <v>-1.5250637621458301</v>
      </c>
      <c r="D92">
        <f t="shared" si="2"/>
        <v>-36.340941875105159</v>
      </c>
      <c r="E92">
        <f t="shared" si="3"/>
        <v>-87.379717059299296</v>
      </c>
    </row>
    <row r="93" spans="1:5">
      <c r="A93">
        <v>354813.38923357503</v>
      </c>
      <c r="B93">
        <v>1.35839327262148E-2</v>
      </c>
      <c r="C93">
        <v>-1.5300332406985</v>
      </c>
      <c r="D93">
        <f t="shared" si="2"/>
        <v>-37.339489558354096</v>
      </c>
      <c r="E93">
        <f t="shared" si="3"/>
        <v>-87.664447206748079</v>
      </c>
    </row>
    <row r="94" spans="1:5">
      <c r="A94">
        <v>398107.17055349803</v>
      </c>
      <c r="B94">
        <v>1.2108301305540499E-2</v>
      </c>
      <c r="C94">
        <v>-1.5344634296876301</v>
      </c>
      <c r="D94">
        <f t="shared" si="2"/>
        <v>-38.338335610098071</v>
      </c>
      <c r="E94">
        <f t="shared" si="3"/>
        <v>-87.918278338270554</v>
      </c>
    </row>
    <row r="95" spans="1:5">
      <c r="A95">
        <v>446683.59215096303</v>
      </c>
      <c r="B95">
        <v>1.0792674038753501E-2</v>
      </c>
      <c r="C95">
        <v>-1.53841264483212</v>
      </c>
      <c r="D95">
        <f t="shared" si="2"/>
        <v>-39.337418786793435</v>
      </c>
      <c r="E95">
        <f t="shared" si="3"/>
        <v>-88.14455169843896</v>
      </c>
    </row>
    <row r="96" spans="1:5">
      <c r="A96">
        <v>501187.233627273</v>
      </c>
      <c r="B96">
        <v>9.6197875349874999E-3</v>
      </c>
      <c r="C96">
        <v>-1.5419329567061599</v>
      </c>
      <c r="D96">
        <f t="shared" si="2"/>
        <v>-40.33669039583728</v>
      </c>
      <c r="E96">
        <f t="shared" si="3"/>
        <v>-88.346250711391249</v>
      </c>
    </row>
    <row r="97" spans="1:5">
      <c r="A97">
        <v>562341.32519034902</v>
      </c>
      <c r="B97">
        <v>8.5742158713470705E-3</v>
      </c>
      <c r="C97">
        <v>-1.54507084175126</v>
      </c>
      <c r="D97">
        <f t="shared" si="2"/>
        <v>-41.336111730819269</v>
      </c>
      <c r="E97">
        <f t="shared" si="3"/>
        <v>-88.526038281072715</v>
      </c>
    </row>
    <row r="98" spans="1:5">
      <c r="A98">
        <v>630957.34448019497</v>
      </c>
      <c r="B98">
        <v>7.6421823926256099E-3</v>
      </c>
      <c r="C98">
        <v>-1.5478677706747599</v>
      </c>
      <c r="D98">
        <f t="shared" si="2"/>
        <v>-42.335652028148289</v>
      </c>
      <c r="E98">
        <f t="shared" si="3"/>
        <v>-88.686290503987323</v>
      </c>
    </row>
    <row r="99" spans="1:5">
      <c r="A99">
        <v>707945.78438413795</v>
      </c>
      <c r="B99">
        <v>6.8113885976670598E-3</v>
      </c>
      <c r="C99">
        <v>-1.55036073866949</v>
      </c>
      <c r="D99">
        <f t="shared" si="2"/>
        <v>-43.335286840073124</v>
      </c>
      <c r="E99">
        <f t="shared" si="3"/>
        <v>-88.829127048546539</v>
      </c>
    </row>
    <row r="100" spans="1:5">
      <c r="A100">
        <v>794328.23472428299</v>
      </c>
      <c r="B100">
        <v>6.0708592350196301E-3</v>
      </c>
      <c r="C100">
        <v>-1.55258274209363</v>
      </c>
      <c r="D100">
        <f t="shared" si="2"/>
        <v>-44.334996739882364</v>
      </c>
      <c r="E100">
        <f t="shared" si="3"/>
        <v>-88.956438466813381</v>
      </c>
    </row>
    <row r="101" spans="1:5">
      <c r="A101">
        <v>891250.93813374499</v>
      </c>
      <c r="B101">
        <v>5.4108025422572098E-3</v>
      </c>
      <c r="C101">
        <v>-1.55456320623455</v>
      </c>
      <c r="D101">
        <f t="shared" si="2"/>
        <v>-45.334766291863318</v>
      </c>
      <c r="E101">
        <f t="shared" si="3"/>
        <v>-89.0699107035651</v>
      </c>
    </row>
    <row r="102" spans="1:5">
      <c r="A102">
        <v>1000000</v>
      </c>
      <c r="B102">
        <v>4.8224844771881398E-3</v>
      </c>
      <c r="C102">
        <v>-1.5563283686254099</v>
      </c>
      <c r="D102">
        <f t="shared" si="2"/>
        <v>-46.334583232136239</v>
      </c>
      <c r="E102">
        <f t="shared" si="3"/>
        <v>-89.171047058716596</v>
      </c>
    </row>
    <row r="103" spans="1:5">
      <c r="A103" t="s">
        <v>81</v>
      </c>
      <c r="D103" t="e">
        <f t="shared" si="2"/>
        <v>#NUM!</v>
      </c>
      <c r="E103">
        <f t="shared" si="3"/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O2" sqref="O2"/>
    </sheetView>
  </sheetViews>
  <sheetFormatPr defaultRowHeight="15"/>
  <cols>
    <col min="2" max="2" width="9.5703125" bestFit="1" customWidth="1"/>
    <col min="7" max="7" width="9" bestFit="1" customWidth="1"/>
    <col min="8" max="8" width="35.85546875" bestFit="1" customWidth="1"/>
    <col min="9" max="9" width="22" bestFit="1" customWidth="1"/>
    <col min="10" max="10" width="12" bestFit="1" customWidth="1"/>
    <col min="11" max="11" width="7.28515625" bestFit="1" customWidth="1"/>
    <col min="12" max="12" width="17" bestFit="1" customWidth="1"/>
  </cols>
  <sheetData>
    <row r="1" spans="1:14">
      <c r="A1" t="s">
        <v>91</v>
      </c>
      <c r="B1" s="11">
        <v>4.2700000000000002E-12</v>
      </c>
      <c r="E1" s="2" t="s">
        <v>3</v>
      </c>
      <c r="F1" s="13" t="s">
        <v>4</v>
      </c>
      <c r="G1" s="2" t="s">
        <v>94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101</v>
      </c>
      <c r="M1" s="2" t="s">
        <v>97</v>
      </c>
      <c r="N1" s="2" t="s">
        <v>98</v>
      </c>
    </row>
    <row r="2" spans="1:14">
      <c r="A2" t="s">
        <v>92</v>
      </c>
      <c r="B2" s="11">
        <v>1.2199999999999999E-14</v>
      </c>
      <c r="E2" s="3">
        <v>12500000</v>
      </c>
      <c r="F2" s="14" t="str">
        <f>COMPLEX(0,E2)</f>
        <v>12500000i</v>
      </c>
      <c r="G2" s="3">
        <f>1-(E2^2)*$B$2 * $B$3</f>
        <v>8.7499999999999245E-3</v>
      </c>
      <c r="H2" s="3" t="str">
        <f>$B$1-(E2^2)*$B$3&amp;$B$1*$B$2+$B$2</f>
        <v>-812500000000001.22000000000521E-14</v>
      </c>
      <c r="I2" s="12" t="str">
        <f>IMPRODUCT( IMDIV(1,F2),G2/H2 )</f>
        <v>8.61538461538453E-11i</v>
      </c>
      <c r="J2" s="1">
        <f>IMABS(I2)</f>
        <v>8.6153846153845298E-11</v>
      </c>
      <c r="K2" s="1">
        <f>IMARGUMENT(I2)*180/PI()</f>
        <v>90</v>
      </c>
      <c r="L2" s="1" t="str">
        <f>COMPLEX(0,(-1/(E2*$B$1)*((E2^2)-($B$4^2))/((E2^2)-($B$5^2))))</f>
        <v>-14123.581336696i</v>
      </c>
      <c r="M2" s="1">
        <f>IMABS(I2)</f>
        <v>8.6153846153845298E-11</v>
      </c>
      <c r="N2" s="1"/>
    </row>
    <row r="3" spans="1:14" ht="15.75">
      <c r="A3" t="s">
        <v>93</v>
      </c>
      <c r="B3" s="11">
        <v>0.52</v>
      </c>
      <c r="D3" s="10"/>
      <c r="E3" s="3">
        <v>12510000</v>
      </c>
      <c r="F3" s="14" t="str">
        <f t="shared" ref="F3:F36" si="0">COMPLEX(0,E3)</f>
        <v>12510000i</v>
      </c>
      <c r="G3" s="3">
        <f t="shared" ref="G3:G36" si="1">1-(E3^2)*$B$2 * $B$3</f>
        <v>7.1633655999999712E-3</v>
      </c>
      <c r="H3" s="3" t="str">
        <f t="shared" ref="H3:H36" si="2">$B$1-(E3^2)*$B$3&amp;$B$1*$B$2+$B$2</f>
        <v>-813800520000001.22000000000521E-14</v>
      </c>
      <c r="I3" s="12" t="str">
        <f t="shared" ref="I3:I36" si="3">IMPRODUCT( IMDIV(1,F3),G3/H3 )</f>
        <v>7.03625943950907E-11i</v>
      </c>
      <c r="J3" s="1">
        <f t="shared" ref="J3:J36" si="4">IMABS(I3)</f>
        <v>7.0362594395090697E-11</v>
      </c>
      <c r="K3" s="1">
        <f t="shared" ref="K3:K36" si="5">IMARGUMENT(I3)*180/PI()</f>
        <v>90</v>
      </c>
      <c r="L3" s="1" t="str">
        <f t="shared" ref="L3:L36" si="6">COMPLEX(0,(-1/(E3*$B$1)*((E3^2)-($B$4^2))/((E3^2)-($B$5^2))))</f>
        <v>-13382.6516483929i</v>
      </c>
      <c r="M3" s="1">
        <f t="shared" ref="M3:M36" si="7">IMABS(I3)</f>
        <v>7.0362594395090697E-11</v>
      </c>
      <c r="N3" s="1"/>
    </row>
    <row r="4" spans="1:14" ht="15.75">
      <c r="A4" t="s">
        <v>99</v>
      </c>
      <c r="B4" s="15">
        <f>1/SQRT(B3*B2)</f>
        <v>12555049.023795636</v>
      </c>
      <c r="D4" s="10"/>
      <c r="E4" s="3">
        <v>12520000</v>
      </c>
      <c r="F4" s="14" t="str">
        <f t="shared" si="0"/>
        <v>12520000i</v>
      </c>
      <c r="G4" s="3">
        <f t="shared" si="1"/>
        <v>5.5754624000000641E-3</v>
      </c>
      <c r="H4" s="3" t="str">
        <f t="shared" si="2"/>
        <v>-815102080000001.22000000000521E-14</v>
      </c>
      <c r="I4" s="12" t="str">
        <f t="shared" si="3"/>
        <v>5.46341965957755E-11i</v>
      </c>
      <c r="J4" s="1">
        <f t="shared" si="4"/>
        <v>5.46341965957755E-11</v>
      </c>
      <c r="K4" s="1">
        <f t="shared" si="5"/>
        <v>90</v>
      </c>
      <c r="L4" s="1" t="str">
        <f t="shared" si="6"/>
        <v>-12367.6423181843i</v>
      </c>
      <c r="M4" s="1">
        <f t="shared" si="7"/>
        <v>5.46341965957755E-11</v>
      </c>
      <c r="N4" s="1"/>
    </row>
    <row r="5" spans="1:14" ht="15.75">
      <c r="A5" t="s">
        <v>100</v>
      </c>
      <c r="B5" s="15">
        <f>1/SQRT(B3*B1*B2/(B1+B2))</f>
        <v>12572972.015110034</v>
      </c>
      <c r="D5" s="9"/>
      <c r="E5" s="3">
        <v>12530000</v>
      </c>
      <c r="F5" s="14" t="str">
        <f t="shared" si="0"/>
        <v>12530000i</v>
      </c>
      <c r="G5" s="3">
        <f t="shared" si="1"/>
        <v>3.986290399999981E-3</v>
      </c>
      <c r="H5" s="3" t="str">
        <f t="shared" si="2"/>
        <v>-816404680000001.22000000000521E-14</v>
      </c>
      <c r="I5" s="12" t="str">
        <f t="shared" si="3"/>
        <v>3.89683822890201E-11i</v>
      </c>
      <c r="J5" s="1">
        <f t="shared" si="4"/>
        <v>3.8968382289020097E-11</v>
      </c>
      <c r="K5" s="1">
        <f t="shared" si="5"/>
        <v>90</v>
      </c>
      <c r="L5" s="1" t="str">
        <f t="shared" si="6"/>
        <v>-10887.1937487296i</v>
      </c>
      <c r="M5" s="1">
        <f t="shared" si="7"/>
        <v>3.8968382289020097E-11</v>
      </c>
      <c r="N5" s="1"/>
    </row>
    <row r="6" spans="1:14">
      <c r="E6" s="3">
        <v>12540000</v>
      </c>
      <c r="F6" s="14" t="str">
        <f t="shared" si="0"/>
        <v>12540000i</v>
      </c>
      <c r="G6" s="3">
        <f t="shared" si="1"/>
        <v>2.3958496000000551E-3</v>
      </c>
      <c r="H6" s="3" t="str">
        <f t="shared" si="2"/>
        <v>-817708320000001.22000000000521E-14</v>
      </c>
      <c r="I6" s="12" t="str">
        <f t="shared" si="3"/>
        <v>2.33648823484949E-11i</v>
      </c>
      <c r="J6" s="1">
        <f t="shared" si="4"/>
        <v>2.3364882348494899E-11</v>
      </c>
      <c r="K6" s="1">
        <f t="shared" si="5"/>
        <v>90</v>
      </c>
      <c r="L6" s="1" t="str">
        <f t="shared" si="6"/>
        <v>-8517.79851741261i</v>
      </c>
      <c r="M6" s="1">
        <f t="shared" si="7"/>
        <v>2.3364882348494899E-11</v>
      </c>
      <c r="N6" s="1"/>
    </row>
    <row r="7" spans="1:14">
      <c r="E7" s="3">
        <v>12550000</v>
      </c>
      <c r="F7" s="14" t="str">
        <f t="shared" si="0"/>
        <v>12550000i</v>
      </c>
      <c r="G7" s="3">
        <f t="shared" si="1"/>
        <v>8.0414000000006425E-4</v>
      </c>
      <c r="H7" s="3" t="str">
        <f t="shared" si="2"/>
        <v>-819013000000001.22000000000521E-14</v>
      </c>
      <c r="I7" s="12" t="str">
        <f t="shared" si="3"/>
        <v>7.8234289807868E-12i</v>
      </c>
      <c r="J7" s="1">
        <f t="shared" si="4"/>
        <v>7.8234289807868002E-12</v>
      </c>
      <c r="K7" s="1">
        <f t="shared" si="5"/>
        <v>90</v>
      </c>
      <c r="L7" s="1" t="str">
        <f t="shared" si="6"/>
        <v>-4098.51739418683i</v>
      </c>
      <c r="M7" s="1">
        <f t="shared" si="7"/>
        <v>7.8234289807868002E-12</v>
      </c>
      <c r="N7" s="1"/>
    </row>
    <row r="8" spans="1:14">
      <c r="E8" s="3">
        <v>12560000</v>
      </c>
      <c r="F8" s="14" t="str">
        <f t="shared" si="0"/>
        <v>12560000i</v>
      </c>
      <c r="G8" s="3">
        <f t="shared" si="1"/>
        <v>-7.8883840000010252E-4</v>
      </c>
      <c r="H8" s="3" t="str">
        <f t="shared" si="2"/>
        <v>-820318720000001.22000000000521E-14</v>
      </c>
      <c r="I8" s="12" t="str">
        <f t="shared" si="3"/>
        <v>-7.65624428216749E-12i</v>
      </c>
      <c r="J8" s="1">
        <f t="shared" si="4"/>
        <v>7.6562442821674895E-12</v>
      </c>
      <c r="K8" s="1">
        <f t="shared" si="5"/>
        <v>-90</v>
      </c>
      <c r="L8" s="1" t="str">
        <f t="shared" si="6"/>
        <v>7111.4156192557i</v>
      </c>
      <c r="M8" s="1">
        <f t="shared" si="7"/>
        <v>7.6562442821674895E-12</v>
      </c>
      <c r="N8" s="1"/>
    </row>
    <row r="9" spans="1:14">
      <c r="E9" s="3">
        <v>12570000</v>
      </c>
      <c r="F9" s="14" t="str">
        <f t="shared" si="0"/>
        <v>12570000i</v>
      </c>
      <c r="G9" s="3">
        <f t="shared" si="1"/>
        <v>-2.3830856000000011E-3</v>
      </c>
      <c r="H9" s="3" t="str">
        <f t="shared" si="2"/>
        <v>-821625480000001.22000000000521E-14</v>
      </c>
      <c r="I9" s="12" t="str">
        <f t="shared" si="3"/>
        <v>-2.30744025906017E-11i</v>
      </c>
      <c r="J9" s="1">
        <f t="shared" si="4"/>
        <v>2.3074402590601699E-11</v>
      </c>
      <c r="K9" s="1">
        <f t="shared" si="5"/>
        <v>-90</v>
      </c>
      <c r="L9" s="1" t="str">
        <f t="shared" si="6"/>
        <v>93658.1748545834i</v>
      </c>
      <c r="M9" s="1">
        <f t="shared" si="7"/>
        <v>2.3074402590601699E-11</v>
      </c>
      <c r="N9" s="1"/>
    </row>
    <row r="10" spans="1:14">
      <c r="E10" s="3">
        <v>12580000</v>
      </c>
      <c r="F10" s="14" t="str">
        <f t="shared" si="0"/>
        <v>12580000i</v>
      </c>
      <c r="G10" s="3">
        <f t="shared" si="1"/>
        <v>-3.9786016000000757E-3</v>
      </c>
      <c r="H10" s="3" t="str">
        <f t="shared" si="2"/>
        <v>-822933280000001.22000000000521E-14</v>
      </c>
      <c r="I10" s="12" t="str">
        <f t="shared" si="3"/>
        <v>-3.84313097844103E-11i</v>
      </c>
      <c r="J10" s="1">
        <f t="shared" si="4"/>
        <v>3.8431309784410298E-11</v>
      </c>
      <c r="K10" s="1">
        <f t="shared" si="5"/>
        <v>-90</v>
      </c>
      <c r="L10" s="1" t="str">
        <f t="shared" si="6"/>
        <v>-66044.8009756868i</v>
      </c>
      <c r="M10" s="1">
        <f t="shared" si="7"/>
        <v>3.8431309784410298E-11</v>
      </c>
      <c r="N10" s="1"/>
    </row>
    <row r="11" spans="1:14">
      <c r="E11" s="3">
        <v>12590000</v>
      </c>
      <c r="F11" s="14" t="str">
        <f t="shared" si="0"/>
        <v>12590000i</v>
      </c>
      <c r="G11" s="3">
        <f t="shared" si="1"/>
        <v>-5.5753863999998821E-3</v>
      </c>
      <c r="H11" s="3" t="str">
        <f t="shared" si="2"/>
        <v>-824242120000001.22000000000521E-14</v>
      </c>
      <c r="I11" s="12" t="str">
        <f t="shared" si="3"/>
        <v>-5.37272284005592E-11i</v>
      </c>
      <c r="J11" s="1">
        <f t="shared" si="4"/>
        <v>5.3727228400559201E-11</v>
      </c>
      <c r="K11" s="1">
        <f t="shared" si="5"/>
        <v>-90</v>
      </c>
      <c r="L11" s="1" t="str">
        <f t="shared" si="6"/>
        <v>-38153.3785190793i</v>
      </c>
      <c r="M11" s="1">
        <f t="shared" si="7"/>
        <v>5.3727228400559201E-11</v>
      </c>
      <c r="N11" s="1"/>
    </row>
    <row r="12" spans="1:14">
      <c r="E12" s="3">
        <v>12600000</v>
      </c>
      <c r="F12" s="14" t="str">
        <f t="shared" si="0"/>
        <v>12600000i</v>
      </c>
      <c r="G12" s="3">
        <f t="shared" si="1"/>
        <v>-7.1734400000000864E-3</v>
      </c>
      <c r="H12" s="3" t="str">
        <f t="shared" si="2"/>
        <v>-825552000000001.22000000000521E-14</v>
      </c>
      <c r="I12" s="12" t="str">
        <f t="shared" si="3"/>
        <v>-6.89624196804855E-11i</v>
      </c>
      <c r="J12" s="1">
        <f t="shared" si="4"/>
        <v>6.8962419680485502E-11</v>
      </c>
      <c r="K12" s="1">
        <f t="shared" si="5"/>
        <v>-90</v>
      </c>
      <c r="L12" s="1" t="str">
        <f t="shared" si="6"/>
        <v>-30889.9862667797i</v>
      </c>
      <c r="M12" s="1">
        <f t="shared" si="7"/>
        <v>6.8962419680485502E-11</v>
      </c>
      <c r="N12" s="1"/>
    </row>
    <row r="13" spans="1:14">
      <c r="E13" s="3">
        <v>12610000</v>
      </c>
      <c r="F13" s="14" t="str">
        <f t="shared" si="0"/>
        <v>12610000i</v>
      </c>
      <c r="G13" s="3">
        <f t="shared" si="1"/>
        <v>-8.7727624000000226E-3</v>
      </c>
      <c r="H13" s="3" t="str">
        <f t="shared" si="2"/>
        <v>-826862920000001.22000000000521E-14</v>
      </c>
      <c r="I13" s="12" t="str">
        <f t="shared" si="3"/>
        <v>-8.41371435774071E-11i</v>
      </c>
      <c r="J13" s="1">
        <f t="shared" si="4"/>
        <v>8.4137143577407098E-11</v>
      </c>
      <c r="K13" s="1">
        <f t="shared" si="5"/>
        <v>-90</v>
      </c>
      <c r="L13" s="1" t="str">
        <f t="shared" si="6"/>
        <v>-27541.8539238107i</v>
      </c>
      <c r="M13" s="1">
        <f t="shared" si="7"/>
        <v>8.4137143577407098E-11</v>
      </c>
      <c r="N13" s="1"/>
    </row>
    <row r="14" spans="1:14">
      <c r="E14" s="3">
        <v>12620000</v>
      </c>
      <c r="F14" s="14" t="str">
        <f t="shared" si="0"/>
        <v>12620000i</v>
      </c>
      <c r="G14" s="3">
        <f t="shared" si="1"/>
        <v>-1.0373353599999913E-2</v>
      </c>
      <c r="H14" s="3" t="str">
        <f t="shared" si="2"/>
        <v>-828174880000001.22000000000521E-14</v>
      </c>
      <c r="I14" s="12" t="str">
        <f t="shared" si="3"/>
        <v>-9.92516587636298E-11i</v>
      </c>
      <c r="J14" s="1">
        <f t="shared" si="4"/>
        <v>9.9251658763629806E-11</v>
      </c>
      <c r="K14" s="1">
        <f t="shared" si="5"/>
        <v>-90</v>
      </c>
      <c r="L14" s="1" t="str">
        <f t="shared" si="6"/>
        <v>-25611.3813995787i</v>
      </c>
      <c r="M14" s="1">
        <f t="shared" si="7"/>
        <v>9.9251658763629806E-11</v>
      </c>
      <c r="N14" s="1"/>
    </row>
    <row r="15" spans="1:14">
      <c r="E15" s="3">
        <v>12630000</v>
      </c>
      <c r="F15" s="14" t="str">
        <f t="shared" si="0"/>
        <v>12630000i</v>
      </c>
      <c r="G15" s="3">
        <f t="shared" si="1"/>
        <v>-1.1975213599999979E-2</v>
      </c>
      <c r="H15" s="3" t="str">
        <f t="shared" si="2"/>
        <v>-829487880000001.22000000000521E-14</v>
      </c>
      <c r="I15" s="12" t="str">
        <f t="shared" si="3"/>
        <v>-1.14306222637778E-10i</v>
      </c>
      <c r="J15" s="1">
        <f t="shared" si="4"/>
        <v>1.14306222637778E-10</v>
      </c>
      <c r="K15" s="1">
        <f t="shared" si="5"/>
        <v>-90</v>
      </c>
      <c r="L15" s="1" t="str">
        <f t="shared" si="6"/>
        <v>-24352.8102932537i</v>
      </c>
      <c r="M15" s="1">
        <f t="shared" si="7"/>
        <v>1.14306222637778E-10</v>
      </c>
      <c r="N15" s="1"/>
    </row>
    <row r="16" spans="1:14">
      <c r="E16" s="3">
        <v>12640000</v>
      </c>
      <c r="F16" s="14" t="str">
        <f t="shared" si="0"/>
        <v>12640000i</v>
      </c>
      <c r="G16" s="3">
        <f t="shared" si="1"/>
        <v>-1.3578342399999999E-2</v>
      </c>
      <c r="H16" s="3" t="str">
        <f t="shared" si="2"/>
        <v>-830801920000001.22000000000521E-14</v>
      </c>
      <c r="I16" s="12" t="str">
        <f t="shared" si="3"/>
        <v>-1.29301091331985E-10i</v>
      </c>
      <c r="J16" s="1">
        <f t="shared" si="4"/>
        <v>1.2930109133198501E-10</v>
      </c>
      <c r="K16" s="1">
        <f t="shared" si="5"/>
        <v>-90</v>
      </c>
      <c r="L16" s="1" t="str">
        <f t="shared" si="6"/>
        <v>-23465.4251794234i</v>
      </c>
      <c r="M16" s="1">
        <f t="shared" si="7"/>
        <v>1.2930109133198501E-10</v>
      </c>
      <c r="N16" s="1"/>
    </row>
    <row r="17" spans="5:14">
      <c r="E17" s="3">
        <v>12650000</v>
      </c>
      <c r="F17" s="14" t="str">
        <f t="shared" si="0"/>
        <v>12650000i</v>
      </c>
      <c r="G17" s="3">
        <f t="shared" si="1"/>
        <v>-1.5182739999999972E-2</v>
      </c>
      <c r="H17" s="3" t="str">
        <f t="shared" si="2"/>
        <v>-832117000000001.22000000000521E-14</v>
      </c>
      <c r="I17" s="12" t="str">
        <f t="shared" si="3"/>
        <v>-1.44236519719043E-10i</v>
      </c>
      <c r="J17" s="1">
        <f t="shared" si="4"/>
        <v>1.44236519719043E-10</v>
      </c>
      <c r="K17" s="1">
        <f t="shared" si="5"/>
        <v>-90</v>
      </c>
      <c r="L17" s="1" t="str">
        <f t="shared" si="6"/>
        <v>-22804.6696551505i</v>
      </c>
      <c r="M17" s="1">
        <f t="shared" si="7"/>
        <v>1.44236519719043E-10</v>
      </c>
      <c r="N17" s="1"/>
    </row>
    <row r="18" spans="5:14">
      <c r="E18" s="3">
        <v>12660000</v>
      </c>
      <c r="F18" s="14" t="str">
        <f t="shared" si="0"/>
        <v>12660000i</v>
      </c>
      <c r="G18" s="3">
        <f t="shared" si="1"/>
        <v>-1.67884063999999E-2</v>
      </c>
      <c r="H18" s="3" t="str">
        <f t="shared" si="2"/>
        <v>-833433120000001.22000000000521E-14</v>
      </c>
      <c r="I18" s="12" t="str">
        <f t="shared" si="3"/>
        <v>-1.59112761419505E-10i</v>
      </c>
      <c r="J18" s="1">
        <f t="shared" si="4"/>
        <v>1.59112761419505E-10</v>
      </c>
      <c r="K18" s="1">
        <f t="shared" si="5"/>
        <v>-90</v>
      </c>
      <c r="L18" s="1" t="str">
        <f t="shared" si="6"/>
        <v>-22292.4286345135i</v>
      </c>
      <c r="M18" s="1">
        <f t="shared" si="7"/>
        <v>1.59112761419505E-10</v>
      </c>
      <c r="N18" s="1"/>
    </row>
    <row r="19" spans="5:14">
      <c r="E19" s="3">
        <v>12670000</v>
      </c>
      <c r="F19" s="14" t="str">
        <f t="shared" si="0"/>
        <v>12670000i</v>
      </c>
      <c r="G19" s="3">
        <f t="shared" si="1"/>
        <v>-1.8395341600000004E-2</v>
      </c>
      <c r="H19" s="3" t="str">
        <f t="shared" si="2"/>
        <v>-834750280000001.22000000000521E-14</v>
      </c>
      <c r="I19" s="12" t="str">
        <f t="shared" si="3"/>
        <v>-1.73930068808741E-10i</v>
      </c>
      <c r="J19" s="1">
        <f t="shared" si="4"/>
        <v>1.73930068808741E-10</v>
      </c>
      <c r="K19" s="1">
        <f t="shared" si="5"/>
        <v>-90</v>
      </c>
      <c r="L19" s="1" t="str">
        <f t="shared" si="6"/>
        <v>-21882.7901250064i</v>
      </c>
      <c r="M19" s="1">
        <f t="shared" si="7"/>
        <v>1.73930068808741E-10</v>
      </c>
      <c r="N19" s="1"/>
    </row>
    <row r="20" spans="5:14">
      <c r="E20" s="3">
        <v>12680000</v>
      </c>
      <c r="F20" s="14" t="str">
        <f t="shared" si="0"/>
        <v>12680000i</v>
      </c>
      <c r="G20" s="3">
        <f t="shared" si="1"/>
        <v>-2.0003545600000061E-2</v>
      </c>
      <c r="H20" s="3" t="str">
        <f t="shared" si="2"/>
        <v>-836068480000001.22000000000521E-14</v>
      </c>
      <c r="I20" s="12" t="str">
        <f t="shared" si="3"/>
        <v>-1.88688693023945E-10i</v>
      </c>
      <c r="J20" s="1">
        <f t="shared" si="4"/>
        <v>1.88688693023945E-10</v>
      </c>
      <c r="K20" s="1">
        <f t="shared" si="5"/>
        <v>-90</v>
      </c>
      <c r="L20" s="1" t="str">
        <f t="shared" si="6"/>
        <v>-21547.0009878109i</v>
      </c>
      <c r="M20" s="1">
        <f t="shared" si="7"/>
        <v>1.88688693023945E-10</v>
      </c>
      <c r="N20" s="1"/>
    </row>
    <row r="21" spans="5:14">
      <c r="E21" s="3">
        <v>12690000</v>
      </c>
      <c r="F21" s="14" t="str">
        <f t="shared" si="0"/>
        <v>12690000i</v>
      </c>
      <c r="G21" s="3">
        <f t="shared" si="1"/>
        <v>-2.161301839999985E-2</v>
      </c>
      <c r="H21" s="3" t="str">
        <f t="shared" si="2"/>
        <v>-837387720000001.22000000000521E-14</v>
      </c>
      <c r="I21" s="12" t="str">
        <f t="shared" si="3"/>
        <v>-2.03388883971102E-10i</v>
      </c>
      <c r="J21" s="1">
        <f t="shared" si="4"/>
        <v>2.0338888397110199E-10</v>
      </c>
      <c r="K21" s="1">
        <f t="shared" si="5"/>
        <v>-90</v>
      </c>
      <c r="L21" s="1" t="str">
        <f t="shared" si="6"/>
        <v>-21266.1358479159i</v>
      </c>
      <c r="M21" s="1">
        <f t="shared" si="7"/>
        <v>2.0338888397110199E-10</v>
      </c>
      <c r="N21" s="1"/>
    </row>
    <row r="22" spans="5:14">
      <c r="E22" s="3">
        <v>12700000</v>
      </c>
      <c r="F22" s="14" t="str">
        <f t="shared" si="0"/>
        <v>12700000i</v>
      </c>
      <c r="G22" s="3">
        <f t="shared" si="1"/>
        <v>-2.3223760000000038E-2</v>
      </c>
      <c r="H22" s="3" t="str">
        <f t="shared" si="2"/>
        <v>-838708000000001.22000000000521E-14</v>
      </c>
      <c r="I22" s="12" t="str">
        <f t="shared" si="3"/>
        <v>-2.1803089033192E-10i</v>
      </c>
      <c r="J22" s="1">
        <f t="shared" si="4"/>
        <v>2.1803089033192E-10</v>
      </c>
      <c r="K22" s="1">
        <f t="shared" si="5"/>
        <v>-90</v>
      </c>
      <c r="L22" s="1" t="str">
        <f t="shared" si="6"/>
        <v>-21027.2287482381i</v>
      </c>
      <c r="M22" s="1">
        <f t="shared" si="7"/>
        <v>2.1803089033192E-10</v>
      </c>
      <c r="N22" s="1"/>
    </row>
    <row r="23" spans="5:14">
      <c r="E23" s="3">
        <v>12710000</v>
      </c>
      <c r="F23" s="14" t="str">
        <f t="shared" si="0"/>
        <v>12710000i</v>
      </c>
      <c r="G23" s="3">
        <f t="shared" si="1"/>
        <v>-2.4835770399999957E-2</v>
      </c>
      <c r="H23" s="3" t="str">
        <f t="shared" si="2"/>
        <v>-840029320000001.22000000000521E-14</v>
      </c>
      <c r="I23" s="12" t="str">
        <f t="shared" si="3"/>
        <v>-2.32614959570687E-10i</v>
      </c>
      <c r="J23" s="1">
        <f t="shared" si="4"/>
        <v>2.3261495957068701E-10</v>
      </c>
      <c r="K23" s="1">
        <f t="shared" si="5"/>
        <v>-90</v>
      </c>
      <c r="L23" s="1" t="str">
        <f t="shared" si="6"/>
        <v>-20821.098623826i</v>
      </c>
      <c r="M23" s="1">
        <f t="shared" si="7"/>
        <v>2.3261495957068701E-10</v>
      </c>
      <c r="N23" s="1"/>
    </row>
    <row r="24" spans="5:14">
      <c r="E24" s="3">
        <v>12720000</v>
      </c>
      <c r="F24" s="14" t="str">
        <f t="shared" si="0"/>
        <v>12720000i</v>
      </c>
      <c r="G24" s="3">
        <f t="shared" si="1"/>
        <v>-2.6449049600000052E-2</v>
      </c>
      <c r="H24" s="3" t="str">
        <f t="shared" si="2"/>
        <v>-841351680000001.22000000000521E-14</v>
      </c>
      <c r="I24" s="12" t="str">
        <f t="shared" si="3"/>
        <v>-2.47141337941126E-10i</v>
      </c>
      <c r="J24" s="1">
        <f t="shared" si="4"/>
        <v>2.4714133794112601E-10</v>
      </c>
      <c r="K24" s="1">
        <f t="shared" si="5"/>
        <v>-90</v>
      </c>
      <c r="L24" s="1" t="str">
        <f t="shared" si="6"/>
        <v>-20641.062168677i</v>
      </c>
      <c r="M24" s="1">
        <f t="shared" si="7"/>
        <v>2.4714133794112601E-10</v>
      </c>
      <c r="N24" s="1"/>
    </row>
    <row r="25" spans="5:14">
      <c r="E25" s="3">
        <v>12730000</v>
      </c>
      <c r="F25" s="14" t="str">
        <f t="shared" si="0"/>
        <v>12730000i</v>
      </c>
      <c r="G25" s="3">
        <f t="shared" si="1"/>
        <v>-2.8063597599999879E-2</v>
      </c>
      <c r="H25" s="3" t="str">
        <f t="shared" si="2"/>
        <v>-842675080000001.22000000000521E-14</v>
      </c>
      <c r="I25" s="12" t="str">
        <f t="shared" si="3"/>
        <v>-2.61610270493169E-10i</v>
      </c>
      <c r="J25" s="1">
        <f t="shared" si="4"/>
        <v>2.6161027049316901E-10</v>
      </c>
      <c r="K25" s="1">
        <f t="shared" si="5"/>
        <v>-90</v>
      </c>
      <c r="L25" s="1" t="str">
        <f t="shared" si="6"/>
        <v>-20482.1385129217i</v>
      </c>
      <c r="M25" s="1">
        <f t="shared" si="7"/>
        <v>2.6161027049316901E-10</v>
      </c>
      <c r="N25" s="1"/>
    </row>
    <row r="26" spans="5:14">
      <c r="E26" s="3">
        <v>12740000</v>
      </c>
      <c r="F26" s="14" t="str">
        <f t="shared" si="0"/>
        <v>12740000i</v>
      </c>
      <c r="G26" s="3">
        <f t="shared" si="1"/>
        <v>-2.9679414400000104E-2</v>
      </c>
      <c r="H26" s="3" t="str">
        <f t="shared" si="2"/>
        <v>-843999520000001.22000000000521E-14</v>
      </c>
      <c r="I26" s="12" t="str">
        <f t="shared" si="3"/>
        <v>-2.7602200107972E-10i</v>
      </c>
      <c r="J26" s="1">
        <f t="shared" si="4"/>
        <v>2.7602200107972E-10</v>
      </c>
      <c r="K26" s="1">
        <f t="shared" si="5"/>
        <v>-90</v>
      </c>
      <c r="L26" s="1" t="str">
        <f t="shared" si="6"/>
        <v>-20340.539596857i</v>
      </c>
      <c r="M26" s="1">
        <f t="shared" si="7"/>
        <v>2.7602200107972E-10</v>
      </c>
      <c r="N26" s="1"/>
    </row>
    <row r="27" spans="5:14">
      <c r="E27" s="3">
        <v>12750000</v>
      </c>
      <c r="F27" s="14" t="str">
        <f t="shared" si="0"/>
        <v>12750000i</v>
      </c>
      <c r="G27" s="3">
        <f t="shared" si="1"/>
        <v>-3.129650000000006E-2</v>
      </c>
      <c r="H27" s="3" t="str">
        <f t="shared" si="2"/>
        <v>-845325000000001.22000000000521E-14</v>
      </c>
      <c r="I27" s="12" t="str">
        <f t="shared" si="3"/>
        <v>-2.90376772363339E-10i</v>
      </c>
      <c r="J27" s="1">
        <f t="shared" si="4"/>
        <v>2.9037677236333899E-10</v>
      </c>
      <c r="K27" s="1">
        <f t="shared" si="5"/>
        <v>-90</v>
      </c>
      <c r="L27" s="1" t="str">
        <f t="shared" si="6"/>
        <v>-20213.3332722346i</v>
      </c>
      <c r="M27" s="1">
        <f t="shared" si="7"/>
        <v>2.9037677236333899E-10</v>
      </c>
      <c r="N27" s="1"/>
    </row>
    <row r="28" spans="5:14">
      <c r="E28" s="3">
        <v>12760000</v>
      </c>
      <c r="F28" s="14" t="str">
        <f t="shared" si="0"/>
        <v>12760000i</v>
      </c>
      <c r="G28" s="3">
        <f t="shared" si="1"/>
        <v>-3.2914854399999971E-2</v>
      </c>
      <c r="H28" s="3" t="str">
        <f t="shared" si="2"/>
        <v>-846651520000001.22000000000521E-14</v>
      </c>
      <c r="I28" s="12" t="str">
        <f t="shared" si="3"/>
        <v>-3.04674825822925E-10i</v>
      </c>
      <c r="J28" s="1">
        <f t="shared" si="4"/>
        <v>3.0467482582292501E-10</v>
      </c>
      <c r="K28" s="1">
        <f t="shared" si="5"/>
        <v>-90</v>
      </c>
      <c r="L28" s="1" t="str">
        <f t="shared" si="6"/>
        <v>-20098.2144832178i</v>
      </c>
      <c r="M28" s="1">
        <f t="shared" si="7"/>
        <v>3.0467482582292501E-10</v>
      </c>
      <c r="N28" s="1"/>
    </row>
    <row r="29" spans="5:14">
      <c r="E29" s="3">
        <v>12770000</v>
      </c>
      <c r="F29" s="14" t="str">
        <f t="shared" si="0"/>
        <v>12770000i</v>
      </c>
      <c r="G29" s="3">
        <f t="shared" si="1"/>
        <v>-3.4534477600000058E-2</v>
      </c>
      <c r="H29" s="3" t="str">
        <f t="shared" si="2"/>
        <v>-847979080000001.22000000000521E-14</v>
      </c>
      <c r="I29" s="12" t="str">
        <f t="shared" si="3"/>
        <v>-3.18916401760323E-10i</v>
      </c>
      <c r="J29" s="1">
        <f t="shared" si="4"/>
        <v>3.1891640176032302E-10</v>
      </c>
      <c r="K29" s="1">
        <f t="shared" si="5"/>
        <v>-90</v>
      </c>
      <c r="L29" s="1" t="str">
        <f t="shared" si="6"/>
        <v>-19993.3461285198i</v>
      </c>
      <c r="M29" s="1">
        <f t="shared" si="7"/>
        <v>3.1891640176032302E-10</v>
      </c>
      <c r="N29" s="1"/>
    </row>
    <row r="30" spans="5:14">
      <c r="E30" s="3">
        <v>12780000</v>
      </c>
      <c r="F30" s="14" t="str">
        <f t="shared" si="0"/>
        <v>12780000i</v>
      </c>
      <c r="G30" s="3">
        <f t="shared" si="1"/>
        <v>-3.6155369599999876E-2</v>
      </c>
      <c r="H30" s="3" t="str">
        <f t="shared" si="2"/>
        <v>-849307680000001.22000000000521E-14</v>
      </c>
      <c r="I30" s="12" t="str">
        <f t="shared" si="3"/>
        <v>-3.33101739306901E-10i</v>
      </c>
      <c r="J30" s="1">
        <f t="shared" si="4"/>
        <v>3.3310173930690098E-10</v>
      </c>
      <c r="K30" s="1">
        <f t="shared" si="5"/>
        <v>-90</v>
      </c>
      <c r="L30" s="1" t="str">
        <f t="shared" si="6"/>
        <v>-19897.2460442215i</v>
      </c>
      <c r="M30" s="1">
        <f t="shared" si="7"/>
        <v>3.3310173930690098E-10</v>
      </c>
      <c r="N30" s="1"/>
    </row>
    <row r="31" spans="5:14">
      <c r="E31" s="3">
        <v>12790000</v>
      </c>
      <c r="F31" s="14" t="str">
        <f t="shared" si="0"/>
        <v>12790000i</v>
      </c>
      <c r="G31" s="3">
        <f t="shared" si="1"/>
        <v>-3.7777530400000092E-2</v>
      </c>
      <c r="H31" s="3" t="str">
        <f t="shared" si="2"/>
        <v>-850637320000001.22000000000521E-14</v>
      </c>
      <c r="I31" s="12" t="str">
        <f t="shared" si="3"/>
        <v>-3.472310764301E-10i</v>
      </c>
      <c r="J31" s="1">
        <f t="shared" si="4"/>
        <v>3.4723107643009998E-10</v>
      </c>
      <c r="K31" s="1">
        <f t="shared" si="5"/>
        <v>-90</v>
      </c>
      <c r="L31" s="1" t="str">
        <f t="shared" si="6"/>
        <v>-19808.7052315515i</v>
      </c>
      <c r="M31" s="1">
        <f t="shared" si="7"/>
        <v>3.4723107643009998E-10</v>
      </c>
      <c r="N31" s="1"/>
    </row>
    <row r="32" spans="5:14">
      <c r="E32" s="3">
        <v>12800000</v>
      </c>
      <c r="F32" s="14" t="str">
        <f t="shared" si="0"/>
        <v>12800000i</v>
      </c>
      <c r="G32" s="3">
        <f t="shared" si="1"/>
        <v>-3.940096000000004E-2</v>
      </c>
      <c r="H32" s="3" t="str">
        <f t="shared" si="2"/>
        <v>-851968000000001.22000000000521E-14</v>
      </c>
      <c r="I32" s="12" t="str">
        <f t="shared" si="3"/>
        <v>-3.61304649939904E-10i</v>
      </c>
      <c r="J32" s="1">
        <f t="shared" si="4"/>
        <v>3.61304649939904E-10</v>
      </c>
      <c r="K32" s="1">
        <f t="shared" si="5"/>
        <v>-90</v>
      </c>
      <c r="L32" s="1" t="str">
        <f t="shared" si="6"/>
        <v>-19726.7276958039i</v>
      </c>
      <c r="M32" s="1">
        <f t="shared" si="7"/>
        <v>3.61304649939904E-10</v>
      </c>
      <c r="N32" s="1"/>
    </row>
    <row r="33" spans="5:14">
      <c r="E33" s="3">
        <v>12810000</v>
      </c>
      <c r="F33" s="14" t="str">
        <f t="shared" si="0"/>
        <v>12810000i</v>
      </c>
      <c r="G33" s="3">
        <f t="shared" si="1"/>
        <v>-4.1025658399999942E-2</v>
      </c>
      <c r="H33" s="3" t="str">
        <f t="shared" si="2"/>
        <v>-853299720000001.22000000000521E-14</v>
      </c>
      <c r="I33" s="12" t="str">
        <f t="shared" si="3"/>
        <v>-3.75322695495317E-10i</v>
      </c>
      <c r="J33" s="1">
        <f t="shared" si="4"/>
        <v>3.7532269549531701E-10</v>
      </c>
      <c r="K33" s="1">
        <f t="shared" si="5"/>
        <v>-90</v>
      </c>
      <c r="L33" s="1" t="str">
        <f t="shared" si="6"/>
        <v>-19650.4855141108i</v>
      </c>
      <c r="M33" s="1">
        <f t="shared" si="7"/>
        <v>3.7532269549531701E-10</v>
      </c>
      <c r="N33" s="1"/>
    </row>
    <row r="34" spans="5:14">
      <c r="E34" s="3">
        <v>12820000</v>
      </c>
      <c r="F34" s="14" t="str">
        <f t="shared" si="0"/>
        <v>12820000i</v>
      </c>
      <c r="G34" s="3">
        <f t="shared" si="1"/>
        <v>-4.265162560000002E-2</v>
      </c>
      <c r="H34" s="3" t="str">
        <f t="shared" si="2"/>
        <v>-854632480000001.22000000000521E-14</v>
      </c>
      <c r="I34" s="12" t="str">
        <f t="shared" si="3"/>
        <v>-3.89285447610768E-10i</v>
      </c>
      <c r="J34" s="1">
        <f t="shared" si="4"/>
        <v>3.8928544761076801E-10</v>
      </c>
      <c r="K34" s="1">
        <f t="shared" si="5"/>
        <v>-90</v>
      </c>
      <c r="L34" s="1" t="str">
        <f t="shared" si="6"/>
        <v>-19579.2848166905i</v>
      </c>
      <c r="M34" s="1">
        <f t="shared" si="7"/>
        <v>3.8928544761076801E-10</v>
      </c>
      <c r="N34" s="1"/>
    </row>
    <row r="35" spans="5:14">
      <c r="E35" s="3">
        <v>12830000</v>
      </c>
      <c r="F35" s="14" t="str">
        <f t="shared" si="0"/>
        <v>12830000i</v>
      </c>
      <c r="G35" s="3">
        <f t="shared" si="1"/>
        <v>-4.4278861600000052E-2</v>
      </c>
      <c r="H35" s="3" t="str">
        <f t="shared" si="2"/>
        <v>-855966280000001.22000000000521E-14</v>
      </c>
      <c r="I35" s="12" t="str">
        <f t="shared" si="3"/>
        <v>-4.03193139662476E-10i</v>
      </c>
      <c r="J35" s="1">
        <f t="shared" si="4"/>
        <v>4.0319313966247599E-10</v>
      </c>
      <c r="K35" s="1">
        <f t="shared" si="5"/>
        <v>-90</v>
      </c>
      <c r="L35" s="1" t="str">
        <f t="shared" si="6"/>
        <v>-19512.5397093507i</v>
      </c>
      <c r="M35" s="1">
        <f t="shared" si="7"/>
        <v>4.0319313966247599E-10</v>
      </c>
      <c r="N35" s="1"/>
    </row>
    <row r="36" spans="5:14">
      <c r="E36" s="3">
        <v>12840000</v>
      </c>
      <c r="F36" s="14" t="str">
        <f t="shared" si="0"/>
        <v>12840000i</v>
      </c>
      <c r="G36" s="3">
        <f t="shared" si="1"/>
        <v>-4.5907366400000038E-2</v>
      </c>
      <c r="H36" s="3" t="str">
        <f t="shared" si="2"/>
        <v>-857301120000001.22000000000521E-14</v>
      </c>
      <c r="I36" s="12" t="str">
        <f t="shared" si="3"/>
        <v>-4.17046003894792E-10i</v>
      </c>
      <c r="J36" s="1">
        <f t="shared" si="4"/>
        <v>4.17046003894792E-10</v>
      </c>
      <c r="K36" s="1">
        <f t="shared" si="5"/>
        <v>-90</v>
      </c>
      <c r="L36" s="1" t="str">
        <f t="shared" si="6"/>
        <v>-19449.7520554901i</v>
      </c>
      <c r="M36" s="1">
        <f t="shared" si="7"/>
        <v>4.17046003894792E-10</v>
      </c>
      <c r="N36" s="1"/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DSMT4" shapeId="25601" r:id="rId4"/>
    <oleObject progId="Equation.DSMT4" shapeId="25603" r:id="rId5"/>
    <oleObject progId="Equation.DSMT4" shapeId="25604" r:id="rId6"/>
    <oleObject progId="Equation.DSMT4" shapeId="25605" r:id="rId7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F9"/>
  <sheetViews>
    <sheetView zoomScale="130" zoomScaleNormal="130" workbookViewId="0">
      <selection activeCell="F1" sqref="F1"/>
    </sheetView>
  </sheetViews>
  <sheetFormatPr defaultRowHeight="15"/>
  <cols>
    <col min="2" max="2" width="11.85546875" style="11" customWidth="1"/>
    <col min="6" max="6" width="38.140625" bestFit="1" customWidth="1"/>
  </cols>
  <sheetData>
    <row r="1" spans="1:6">
      <c r="A1" t="s">
        <v>102</v>
      </c>
      <c r="B1" s="11">
        <f>0.00000001</f>
        <v>1E-8</v>
      </c>
      <c r="C1" t="s">
        <v>105</v>
      </c>
      <c r="E1" t="s">
        <v>45</v>
      </c>
      <c r="F1">
        <f>1- 10^10 * 10^-8</f>
        <v>-99</v>
      </c>
    </row>
    <row r="2" spans="1:6">
      <c r="A2" t="s">
        <v>103</v>
      </c>
      <c r="B2" s="11">
        <v>10000</v>
      </c>
      <c r="C2" t="s">
        <v>106</v>
      </c>
      <c r="E2" t="s">
        <v>114</v>
      </c>
      <c r="F2">
        <f>10^5 * 10^-4 - 10^15 * 10^-12</f>
        <v>-990</v>
      </c>
    </row>
    <row r="3" spans="1:6">
      <c r="A3" t="s">
        <v>104</v>
      </c>
      <c r="B3" s="11">
        <f>1/(B2*B1)</f>
        <v>10000</v>
      </c>
      <c r="C3" t="s">
        <v>107</v>
      </c>
      <c r="E3" t="s">
        <v>102</v>
      </c>
      <c r="F3">
        <f>1-5*10^10 * 10^-8</f>
        <v>-499</v>
      </c>
    </row>
    <row r="4" spans="1:6">
      <c r="A4" t="s">
        <v>108</v>
      </c>
      <c r="B4" s="11">
        <f>B3/(2*PI())</f>
        <v>1591.5494309189535</v>
      </c>
      <c r="C4" t="s">
        <v>109</v>
      </c>
      <c r="E4" t="s">
        <v>115</v>
      </c>
      <c r="F4">
        <f>5* 10^5 * 10^-4 - 10^15 * 10^-12</f>
        <v>-950</v>
      </c>
    </row>
    <row r="5" spans="1:6">
      <c r="A5" t="s">
        <v>108</v>
      </c>
      <c r="B5" s="11">
        <f>B4/1000</f>
        <v>1.5915494309189535</v>
      </c>
      <c r="C5" t="s">
        <v>110</v>
      </c>
      <c r="E5" t="s">
        <v>116</v>
      </c>
      <c r="F5" t="str">
        <f>COMPLEX(F1,F2)</f>
        <v>-99-990i</v>
      </c>
    </row>
    <row r="6" spans="1:6">
      <c r="A6" t="s">
        <v>111</v>
      </c>
      <c r="B6" s="11">
        <f>(B1^3)*(B2^3)</f>
        <v>1.0000000000000002E-12</v>
      </c>
      <c r="E6" t="s">
        <v>117</v>
      </c>
      <c r="F6" t="str">
        <f>COMPLEX(F3,F4)</f>
        <v>-499-950i</v>
      </c>
    </row>
    <row r="7" spans="1:6">
      <c r="A7" t="s">
        <v>112</v>
      </c>
      <c r="B7" s="11">
        <f>(B1^2)*(B2^2)</f>
        <v>1E-8</v>
      </c>
      <c r="E7" t="s">
        <v>17</v>
      </c>
      <c r="F7" s="16" t="str">
        <f>IMDIV(F5,F6)</f>
        <v>0.859661433207613+0.347337952811157i</v>
      </c>
    </row>
    <row r="8" spans="1:6">
      <c r="A8" t="s">
        <v>113</v>
      </c>
      <c r="B8" s="11">
        <f>B1*B2</f>
        <v>1E-4</v>
      </c>
      <c r="E8" t="s">
        <v>118</v>
      </c>
      <c r="F8">
        <f>IMABS(F7)</f>
        <v>0.92717928859935872</v>
      </c>
    </row>
    <row r="9" spans="1:6">
      <c r="E9" t="s">
        <v>119</v>
      </c>
      <c r="F9">
        <f>IMARGUMENT(F7)*180/PI()</f>
        <v>22.000698350540606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3"/>
  <sheetViews>
    <sheetView topLeftCell="C1" zoomScale="130" zoomScaleNormal="130" workbookViewId="0">
      <selection activeCell="I16" sqref="I16"/>
    </sheetView>
  </sheetViews>
  <sheetFormatPr defaultRowHeight="15"/>
  <cols>
    <col min="7" max="7" width="10.5703125" bestFit="1" customWidth="1"/>
    <col min="8" max="8" width="19" bestFit="1" customWidth="1"/>
    <col min="9" max="9" width="20" customWidth="1"/>
    <col min="10" max="10" width="18.28515625" bestFit="1" customWidth="1"/>
    <col min="11" max="11" width="19" bestFit="1" customWidth="1"/>
    <col min="12" max="12" width="18.28515625" bestFit="1" customWidth="1"/>
  </cols>
  <sheetData>
    <row r="1" spans="1:12">
      <c r="A1" s="2" t="s">
        <v>120</v>
      </c>
      <c r="B1" s="19">
        <v>9.9999999999999995E-7</v>
      </c>
      <c r="C1" t="s">
        <v>105</v>
      </c>
      <c r="D1" s="1" t="s">
        <v>3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119</v>
      </c>
    </row>
    <row r="2" spans="1:12">
      <c r="A2" s="2" t="s">
        <v>121</v>
      </c>
      <c r="B2" s="19">
        <v>9.9999999999999995E-8</v>
      </c>
      <c r="C2" t="s">
        <v>105</v>
      </c>
      <c r="D2" s="3">
        <f>D3/2</f>
        <v>834.61556272398377</v>
      </c>
      <c r="E2" s="3">
        <f>D2*$B$2</f>
        <v>8.3461556272398376E-5</v>
      </c>
      <c r="F2" s="3">
        <f>$B$1+$B$2</f>
        <v>1.1000000000000001E-6</v>
      </c>
      <c r="G2" s="1" t="str">
        <f>COMPLEX(0,F2)</f>
        <v>0.0000011i</v>
      </c>
      <c r="H2" s="12" t="str">
        <f>IMDIV(E2,G2)</f>
        <v>-75.8741420658167i</v>
      </c>
      <c r="I2" s="1">
        <f>IMABS(H2)</f>
        <v>75.874142065816699</v>
      </c>
      <c r="J2" s="1">
        <f>IMARGUMENT(I2)*180/PI()</f>
        <v>0</v>
      </c>
    </row>
    <row r="3" spans="1:12">
      <c r="A3" s="2" t="s">
        <v>93</v>
      </c>
      <c r="B3" s="19">
        <v>0.1</v>
      </c>
      <c r="C3" t="s">
        <v>122</v>
      </c>
      <c r="D3" s="3">
        <f>B5</f>
        <v>1669.2311254479675</v>
      </c>
      <c r="E3" s="3">
        <f t="shared" ref="E3:E4" si="0">D3*$B$2</f>
        <v>1.6692311254479675E-4</v>
      </c>
      <c r="F3" s="3">
        <f t="shared" ref="F3:F4" si="1">$B$1+$B$2</f>
        <v>1.1000000000000001E-6</v>
      </c>
      <c r="G3" s="1" t="str">
        <f t="shared" ref="G3:G4" si="2">COMPLEX(0,F3)</f>
        <v>0.0000011i</v>
      </c>
      <c r="H3" s="12" t="str">
        <f t="shared" ref="H3:H4" si="3">IMDIV(E3,G3)</f>
        <v>-151.748284131633i</v>
      </c>
      <c r="I3" s="1">
        <f t="shared" ref="I3:I4" si="4">IMABS(H3)</f>
        <v>151.748284131633</v>
      </c>
      <c r="J3" s="1">
        <f t="shared" ref="J3:J4" si="5">IMARGUMENT(I3)*180/PI()</f>
        <v>0</v>
      </c>
    </row>
    <row r="4" spans="1:12">
      <c r="A4" s="2" t="s">
        <v>123</v>
      </c>
      <c r="B4" s="19">
        <f>B1*B2/(B1+B2)</f>
        <v>9.0909090909090901E-8</v>
      </c>
      <c r="C4" t="s">
        <v>105</v>
      </c>
      <c r="D4" s="3">
        <f>D3*2</f>
        <v>3338.4622508959351</v>
      </c>
      <c r="E4" s="3">
        <f t="shared" si="0"/>
        <v>3.338462250895935E-4</v>
      </c>
      <c r="F4" s="3">
        <f t="shared" si="1"/>
        <v>1.1000000000000001E-6</v>
      </c>
      <c r="G4" s="1" t="str">
        <f t="shared" si="2"/>
        <v>0.0000011i</v>
      </c>
      <c r="H4" s="12" t="str">
        <f t="shared" si="3"/>
        <v>-303.496568263267i</v>
      </c>
      <c r="I4" s="1">
        <f t="shared" si="4"/>
        <v>303.49656826326702</v>
      </c>
      <c r="J4" s="1">
        <f t="shared" si="5"/>
        <v>0</v>
      </c>
    </row>
    <row r="5" spans="1:12">
      <c r="A5" s="2" t="s">
        <v>108</v>
      </c>
      <c r="B5" s="19">
        <f>1/(2*PI()*SQRT(B3*B4))</f>
        <v>1669.2311254479675</v>
      </c>
      <c r="C5" t="s">
        <v>109</v>
      </c>
    </row>
    <row r="6" spans="1:12">
      <c r="L6" s="18"/>
    </row>
    <row r="7" spans="1:12">
      <c r="L7" s="17"/>
    </row>
    <row r="10" spans="1:12">
      <c r="D10" s="1" t="s">
        <v>3</v>
      </c>
      <c r="E10" s="1" t="s">
        <v>86</v>
      </c>
      <c r="F10" s="1" t="s">
        <v>129</v>
      </c>
      <c r="G10" s="1" t="s">
        <v>130</v>
      </c>
      <c r="H10" s="1" t="s">
        <v>132</v>
      </c>
      <c r="I10" s="1" t="s">
        <v>133</v>
      </c>
      <c r="J10" s="20" t="s">
        <v>134</v>
      </c>
      <c r="K10" s="20" t="s">
        <v>135</v>
      </c>
      <c r="L10" s="20" t="s">
        <v>131</v>
      </c>
    </row>
    <row r="11" spans="1:12">
      <c r="D11" s="3">
        <f>D2</f>
        <v>834.61556272398377</v>
      </c>
      <c r="E11" s="3">
        <f>-$B$2/($B$1+$B$2)</f>
        <v>-9.0909090909090898E-2</v>
      </c>
      <c r="F11" s="3" t="str">
        <f>IMDIV(1,COMPLEX(0,D11*$B$1))</f>
        <v>-1198.15642633866i</v>
      </c>
      <c r="G11" s="1" t="str">
        <f>COMPLEX(0,D11*$B$3)</f>
        <v>83.4615562723984i</v>
      </c>
      <c r="H11" s="1" t="str">
        <f>IMDIV(1,COMPLEX(0,D11*$B$2))</f>
        <v>-11981.5642633866i</v>
      </c>
      <c r="I11" s="1" t="str">
        <f>IMSUM(F11,H11)</f>
        <v>-13179.7206897253i</v>
      </c>
      <c r="J11" s="1" t="str">
        <f>IMPRODUCT(G11,I11)</f>
        <v>1100000</v>
      </c>
      <c r="K11" s="1" t="str">
        <f>IMSUM(F11,G11,H11)</f>
        <v>-13096.2591334529i</v>
      </c>
      <c r="L11" s="1" t="str">
        <f>IMDIV(J11,K11)</f>
        <v>83.9934510145859i</v>
      </c>
    </row>
    <row r="12" spans="1:12">
      <c r="D12" s="3">
        <f>D3</f>
        <v>1669.2311254479675</v>
      </c>
      <c r="E12" s="3">
        <f t="shared" ref="E12:E13" si="6">-$B$2/($B$1+$B$2)</f>
        <v>-9.0909090909090898E-2</v>
      </c>
      <c r="F12" s="3" t="str">
        <f t="shared" ref="F12:F13" si="7">IMDIV(1,COMPLEX(0,D12*$B$1))</f>
        <v>-599.07821316933i</v>
      </c>
      <c r="G12" s="1" t="str">
        <f t="shared" ref="G12:G13" si="8">COMPLEX(0,D12*$B$3)</f>
        <v>166.923112544797i</v>
      </c>
      <c r="H12" s="1" t="str">
        <f t="shared" ref="H12:H13" si="9">IMDIV(1,COMPLEX(0,D12*$B$2))</f>
        <v>-5990.7821316933i</v>
      </c>
      <c r="I12" s="1" t="str">
        <f>IMSUM(F12,H12)</f>
        <v>-6589.86034486263i</v>
      </c>
      <c r="J12" s="1" t="str">
        <f>IMPRODUCT(G12,I12)</f>
        <v>1100000</v>
      </c>
      <c r="K12" s="1" t="str">
        <f t="shared" ref="K12:K13" si="10">IMSUM(F12,G12,H12)</f>
        <v>-6422.93723231783i</v>
      </c>
      <c r="L12" s="1" t="str">
        <f t="shared" ref="L12:L13" si="11">IMDIV(J12,K12)</f>
        <v>171.26120966358i</v>
      </c>
    </row>
    <row r="13" spans="1:12">
      <c r="D13" s="3">
        <f>D4</f>
        <v>3338.4622508959351</v>
      </c>
      <c r="E13" s="3">
        <f t="shared" si="6"/>
        <v>-9.0909090909090898E-2</v>
      </c>
      <c r="F13" s="3" t="str">
        <f t="shared" si="7"/>
        <v>-299.539106584665i</v>
      </c>
      <c r="G13" s="1" t="str">
        <f t="shared" si="8"/>
        <v>333.846225089594i</v>
      </c>
      <c r="H13" s="1" t="str">
        <f t="shared" si="9"/>
        <v>-2995.39106584665i</v>
      </c>
      <c r="I13" s="1" t="str">
        <f>IMSUM(F13,H13)</f>
        <v>-3294.93017243131i</v>
      </c>
      <c r="J13" s="1" t="str">
        <f>IMPRODUCT(G13,I13)</f>
        <v>1100000</v>
      </c>
      <c r="K13" s="1" t="str">
        <f t="shared" si="10"/>
        <v>-2961.08394734172i</v>
      </c>
      <c r="L13" s="1" t="str">
        <f t="shared" si="11"/>
        <v>371.485584185316i</v>
      </c>
    </row>
  </sheetData>
  <pageMargins left="0.7" right="0.7" top="0.75" bottom="0.75" header="0.3" footer="0.3"/>
  <legacyDrawing r:id="rId1"/>
  <oleObjects>
    <oleObject progId="Equation.DSMT4" shapeId="28673" r:id="rId2"/>
    <oleObject progId="Equation.DSMT4" shapeId="28675" r:id="rId3"/>
    <oleObject progId="Equation.DSMT4" shapeId="28676" r:id="rId4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O4" sqref="O4"/>
    </sheetView>
  </sheetViews>
  <sheetFormatPr defaultRowHeight="15"/>
  <cols>
    <col min="3" max="3" width="12" bestFit="1" customWidth="1"/>
    <col min="4" max="4" width="13.5703125" bestFit="1" customWidth="1"/>
    <col min="5" max="5" width="14" bestFit="1" customWidth="1"/>
  </cols>
  <sheetData>
    <row r="1" spans="1:6">
      <c r="A1" s="1" t="s">
        <v>136</v>
      </c>
      <c r="B1" s="1" t="s">
        <v>137</v>
      </c>
      <c r="C1" s="1" t="s">
        <v>138</v>
      </c>
      <c r="D1" s="1" t="s">
        <v>139</v>
      </c>
      <c r="E1" s="1" t="s">
        <v>140</v>
      </c>
      <c r="F1" s="1" t="s">
        <v>141</v>
      </c>
    </row>
    <row r="2" spans="1:6">
      <c r="A2" s="1">
        <v>0</v>
      </c>
      <c r="B2" s="1">
        <f>4/PI()</f>
        <v>1.2732395447351628</v>
      </c>
      <c r="C2" s="1">
        <f>B2*SIN(2*PI()*50*A2)</f>
        <v>0</v>
      </c>
      <c r="D2" s="1">
        <f>B2*(1/3)*SIN(6*PI()*50*A2)</f>
        <v>0</v>
      </c>
      <c r="E2" s="1">
        <f>B2*(1/5)*SIN(10*PI()*50*A2)</f>
        <v>0</v>
      </c>
      <c r="F2" s="1">
        <f>SUM(C2:E2)</f>
        <v>0</v>
      </c>
    </row>
    <row r="3" spans="1:6">
      <c r="A3" s="1">
        <v>1E-3</v>
      </c>
      <c r="B3" s="1">
        <f t="shared" ref="B3:B23" si="0">4/PI()</f>
        <v>1.2732395447351628</v>
      </c>
      <c r="C3" s="1">
        <f>B3*SIN(2*PI()*50*A3)</f>
        <v>0.39345265723338635</v>
      </c>
      <c r="D3" s="1">
        <f t="shared" ref="D3:D23" si="1">B3*(1/3)*SIN(6*PI()*50*A3)</f>
        <v>0.34335747653365595</v>
      </c>
      <c r="E3" s="1">
        <f t="shared" ref="E3:E23" si="2">B3*(1/5)*SIN(10*PI()*50*A3)</f>
        <v>0.25464790894703254</v>
      </c>
      <c r="F3" s="1">
        <f t="shared" ref="F3:F23" si="3">SUM(C3:E3)</f>
        <v>0.99145804271407489</v>
      </c>
    </row>
    <row r="4" spans="1:6">
      <c r="A4" s="1">
        <v>1.5E-3</v>
      </c>
      <c r="B4" s="1">
        <f t="shared" si="0"/>
        <v>1.2732395447351628</v>
      </c>
      <c r="C4" s="1">
        <f t="shared" ref="C4:C23" si="4">B4*SIN(2*PI()*50*A4)</f>
        <v>0.57803865720246961</v>
      </c>
      <c r="D4" s="1">
        <f t="shared" si="1"/>
        <v>0.41918795103986051</v>
      </c>
      <c r="E4" s="1">
        <f t="shared" si="2"/>
        <v>0.18006326323142122</v>
      </c>
      <c r="F4" s="1">
        <f t="shared" si="3"/>
        <v>1.1772898714737514</v>
      </c>
    </row>
    <row r="5" spans="1:6">
      <c r="A5" s="1">
        <v>3.0000000000000001E-3</v>
      </c>
      <c r="B5" s="1">
        <f t="shared" si="0"/>
        <v>1.2732395447351628</v>
      </c>
      <c r="C5" s="1">
        <f t="shared" si="4"/>
        <v>1.0300724296009678</v>
      </c>
      <c r="D5" s="1">
        <f t="shared" si="1"/>
        <v>0.13115088574446218</v>
      </c>
      <c r="E5" s="1">
        <f t="shared" si="2"/>
        <v>-0.25464790894703254</v>
      </c>
      <c r="F5" s="1">
        <f t="shared" si="3"/>
        <v>0.90657540639839729</v>
      </c>
    </row>
    <row r="6" spans="1:6">
      <c r="A6" s="1">
        <v>4.0000000000000001E-3</v>
      </c>
      <c r="B6" s="1">
        <f t="shared" si="0"/>
        <v>1.2732395447351628</v>
      </c>
      <c r="C6" s="1">
        <f t="shared" si="4"/>
        <v>1.2109227658250512</v>
      </c>
      <c r="D6" s="1">
        <f t="shared" si="1"/>
        <v>-0.24946380901030371</v>
      </c>
      <c r="E6" s="1">
        <f t="shared" si="2"/>
        <v>-6.2396298438433569E-17</v>
      </c>
      <c r="F6" s="1">
        <f t="shared" si="3"/>
        <v>0.96145895681474736</v>
      </c>
    </row>
    <row r="7" spans="1:6">
      <c r="A7" s="1">
        <v>5.0000000000000001E-3</v>
      </c>
      <c r="B7" s="1">
        <f t="shared" si="0"/>
        <v>1.2732395447351628</v>
      </c>
      <c r="C7" s="1">
        <f t="shared" si="4"/>
        <v>1.2732395447351628</v>
      </c>
      <c r="D7" s="1">
        <f t="shared" si="1"/>
        <v>-0.42441318157838759</v>
      </c>
      <c r="E7" s="1">
        <f t="shared" si="2"/>
        <v>0.25464790894703254</v>
      </c>
      <c r="F7" s="1">
        <f t="shared" si="3"/>
        <v>1.1034742721038078</v>
      </c>
    </row>
    <row r="8" spans="1:6">
      <c r="A8" s="1">
        <v>6.0000000000000001E-3</v>
      </c>
      <c r="B8" s="1">
        <f t="shared" si="0"/>
        <v>1.2732395447351628</v>
      </c>
      <c r="C8" s="1">
        <f t="shared" si="4"/>
        <v>1.2109227658250512</v>
      </c>
      <c r="D8" s="1">
        <f t="shared" si="1"/>
        <v>-0.24946380901030385</v>
      </c>
      <c r="E8" s="1">
        <f t="shared" si="2"/>
        <v>9.359444765765036E-17</v>
      </c>
      <c r="F8" s="1">
        <f t="shared" si="3"/>
        <v>0.96145895681474747</v>
      </c>
    </row>
    <row r="9" spans="1:6">
      <c r="A9" s="1">
        <v>7.0000000000000001E-3</v>
      </c>
      <c r="B9" s="1">
        <f t="shared" si="0"/>
        <v>1.2732395447351628</v>
      </c>
      <c r="C9" s="1">
        <f t="shared" si="4"/>
        <v>1.0300724296009678</v>
      </c>
      <c r="D9" s="1">
        <f t="shared" si="1"/>
        <v>0.13115088574446204</v>
      </c>
      <c r="E9" s="1">
        <f t="shared" si="2"/>
        <v>-0.25464790894703254</v>
      </c>
      <c r="F9" s="1">
        <f t="shared" si="3"/>
        <v>0.90657540639839729</v>
      </c>
    </row>
    <row r="10" spans="1:6">
      <c r="A10" s="1">
        <v>8.0000000000000002E-3</v>
      </c>
      <c r="B10" s="1">
        <f t="shared" si="0"/>
        <v>1.2732395447351628</v>
      </c>
      <c r="C10" s="1">
        <f t="shared" si="4"/>
        <v>0.74839142703091144</v>
      </c>
      <c r="D10" s="1">
        <f t="shared" si="1"/>
        <v>0.40364092194168372</v>
      </c>
      <c r="E10" s="1">
        <f t="shared" si="2"/>
        <v>-1.2479259687686714E-16</v>
      </c>
      <c r="F10" s="1">
        <f t="shared" si="3"/>
        <v>1.152032348972595</v>
      </c>
    </row>
    <row r="11" spans="1:6">
      <c r="A11" s="1">
        <v>8.9999999999999993E-3</v>
      </c>
      <c r="B11" s="1">
        <f t="shared" si="0"/>
        <v>1.2732395447351628</v>
      </c>
      <c r="C11" s="1">
        <f t="shared" si="4"/>
        <v>0.39345265723338652</v>
      </c>
      <c r="D11" s="1">
        <f t="shared" si="1"/>
        <v>0.34335747653365606</v>
      </c>
      <c r="E11" s="1">
        <f t="shared" si="2"/>
        <v>0.25464790894703254</v>
      </c>
      <c r="F11" s="1">
        <f t="shared" si="3"/>
        <v>0.99145804271407512</v>
      </c>
    </row>
    <row r="12" spans="1:6">
      <c r="A12" s="1">
        <v>0.01</v>
      </c>
      <c r="B12" s="1">
        <f t="shared" si="0"/>
        <v>1.2732395447351628</v>
      </c>
      <c r="C12" s="1">
        <f t="shared" si="4"/>
        <v>1.5599074609608395E-16</v>
      </c>
      <c r="D12" s="1">
        <f t="shared" si="1"/>
        <v>1.5599074609608395E-16</v>
      </c>
      <c r="E12" s="1">
        <f t="shared" si="2"/>
        <v>1.5599074609608393E-16</v>
      </c>
      <c r="F12" s="1">
        <f t="shared" si="3"/>
        <v>4.6797223828825189E-16</v>
      </c>
    </row>
    <row r="13" spans="1:6">
      <c r="A13" s="1">
        <v>1.0999999999999999E-2</v>
      </c>
      <c r="B13" s="1">
        <f t="shared" si="0"/>
        <v>1.2732395447351628</v>
      </c>
      <c r="C13" s="1">
        <f t="shared" si="4"/>
        <v>-0.39345265723338624</v>
      </c>
      <c r="D13" s="1">
        <f t="shared" si="1"/>
        <v>-0.34335747653365584</v>
      </c>
      <c r="E13" s="1">
        <f t="shared" si="2"/>
        <v>-0.25464790894703254</v>
      </c>
      <c r="F13" s="1">
        <f t="shared" si="3"/>
        <v>-0.99145804271407467</v>
      </c>
    </row>
    <row r="14" spans="1:6">
      <c r="A14" s="1">
        <v>1.2E-2</v>
      </c>
      <c r="B14" s="1">
        <f t="shared" si="0"/>
        <v>1.2732395447351628</v>
      </c>
      <c r="C14" s="1">
        <f t="shared" si="4"/>
        <v>-0.74839142703091155</v>
      </c>
      <c r="D14" s="1">
        <f t="shared" si="1"/>
        <v>-0.40364092194168383</v>
      </c>
      <c r="E14" s="1">
        <f t="shared" si="2"/>
        <v>-1.8718889531530072E-16</v>
      </c>
      <c r="F14" s="1">
        <f t="shared" si="3"/>
        <v>-1.1520323489725957</v>
      </c>
    </row>
    <row r="15" spans="1:6">
      <c r="A15" s="1">
        <v>1.2999999999999999E-2</v>
      </c>
      <c r="B15" s="1">
        <f t="shared" si="0"/>
        <v>1.2732395447351628</v>
      </c>
      <c r="C15" s="1">
        <f t="shared" si="4"/>
        <v>-1.0300724296009678</v>
      </c>
      <c r="D15" s="1">
        <f t="shared" si="1"/>
        <v>-0.13115088574446235</v>
      </c>
      <c r="E15" s="1">
        <f t="shared" si="2"/>
        <v>0.25464790894703254</v>
      </c>
      <c r="F15" s="1">
        <f t="shared" si="3"/>
        <v>-0.90657540639839751</v>
      </c>
    </row>
    <row r="16" spans="1:6">
      <c r="A16" s="1">
        <v>1.4E-2</v>
      </c>
      <c r="B16" s="1">
        <f t="shared" si="0"/>
        <v>1.2732395447351628</v>
      </c>
      <c r="C16" s="1">
        <f t="shared" si="4"/>
        <v>-1.2109227658250512</v>
      </c>
      <c r="D16" s="1">
        <f t="shared" si="1"/>
        <v>0.24946380901030357</v>
      </c>
      <c r="E16" s="1">
        <f t="shared" si="2"/>
        <v>2.1838704453451751E-16</v>
      </c>
      <c r="F16" s="1">
        <f t="shared" si="3"/>
        <v>-0.96145895681474736</v>
      </c>
    </row>
    <row r="17" spans="1:6">
      <c r="A17" s="1">
        <v>1.4999999999999999E-2</v>
      </c>
      <c r="B17" s="1">
        <f t="shared" si="0"/>
        <v>1.2732395447351628</v>
      </c>
      <c r="C17" s="1">
        <f t="shared" si="4"/>
        <v>-1.2732395447351628</v>
      </c>
      <c r="D17" s="1">
        <f t="shared" si="1"/>
        <v>0.42441318157838759</v>
      </c>
      <c r="E17" s="1">
        <f t="shared" si="2"/>
        <v>-0.25464790894703254</v>
      </c>
      <c r="F17" s="1">
        <f t="shared" si="3"/>
        <v>-1.1034742721038078</v>
      </c>
    </row>
    <row r="18" spans="1:6">
      <c r="A18" s="1">
        <v>1.6E-2</v>
      </c>
      <c r="B18" s="1">
        <f t="shared" si="0"/>
        <v>1.2732395447351628</v>
      </c>
      <c r="C18" s="1">
        <f t="shared" si="4"/>
        <v>-1.2109227658250514</v>
      </c>
      <c r="D18" s="1">
        <f t="shared" si="1"/>
        <v>0.24946380901030396</v>
      </c>
      <c r="E18" s="1">
        <f t="shared" si="2"/>
        <v>-2.4958519375373428E-16</v>
      </c>
      <c r="F18" s="1">
        <f t="shared" si="3"/>
        <v>-0.96145895681474769</v>
      </c>
    </row>
    <row r="19" spans="1:6">
      <c r="A19" s="1">
        <v>1.7000000000000001E-2</v>
      </c>
      <c r="B19" s="1">
        <f t="shared" si="0"/>
        <v>1.2732395447351628</v>
      </c>
      <c r="C19" s="1">
        <f t="shared" si="4"/>
        <v>-1.0300724296009673</v>
      </c>
      <c r="D19" s="1">
        <f t="shared" si="1"/>
        <v>-0.1311508857444626</v>
      </c>
      <c r="E19" s="1">
        <f t="shared" si="2"/>
        <v>0.25464790894703254</v>
      </c>
      <c r="F19" s="1">
        <f t="shared" si="3"/>
        <v>-0.90657540639839729</v>
      </c>
    </row>
    <row r="20" spans="1:6">
      <c r="A20" s="1">
        <v>1.7999999999999999E-2</v>
      </c>
      <c r="B20" s="1">
        <f t="shared" si="0"/>
        <v>1.2732395447351628</v>
      </c>
      <c r="C20" s="1">
        <f t="shared" si="4"/>
        <v>-0.74839142703091155</v>
      </c>
      <c r="D20" s="1">
        <f t="shared" si="1"/>
        <v>-0.40364092194168366</v>
      </c>
      <c r="E20" s="1">
        <f t="shared" si="2"/>
        <v>1.1854744523670181E-15</v>
      </c>
      <c r="F20" s="1">
        <f t="shared" si="3"/>
        <v>-1.1520323489725941</v>
      </c>
    </row>
    <row r="21" spans="1:6">
      <c r="A21" s="1">
        <v>1.9E-2</v>
      </c>
      <c r="B21" s="1">
        <f t="shared" si="0"/>
        <v>1.2732395447351628</v>
      </c>
      <c r="C21" s="1">
        <f t="shared" si="4"/>
        <v>-0.39345265723338668</v>
      </c>
      <c r="D21" s="1">
        <f t="shared" si="1"/>
        <v>-0.34335747653365656</v>
      </c>
      <c r="E21" s="1">
        <f t="shared" si="2"/>
        <v>-0.25464790894703254</v>
      </c>
      <c r="F21" s="1">
        <f t="shared" si="3"/>
        <v>-0.99145804271407578</v>
      </c>
    </row>
    <row r="22" spans="1:6">
      <c r="A22" s="1">
        <v>0.02</v>
      </c>
      <c r="B22" s="1">
        <f t="shared" si="0"/>
        <v>1.2732395447351628</v>
      </c>
      <c r="C22" s="1">
        <f t="shared" si="4"/>
        <v>-3.1198149219216791E-16</v>
      </c>
      <c r="D22" s="1">
        <f t="shared" si="1"/>
        <v>-3.1198149219216791E-16</v>
      </c>
      <c r="E22" s="1">
        <f t="shared" si="2"/>
        <v>-3.1198149219216786E-16</v>
      </c>
      <c r="F22" s="1">
        <f t="shared" si="3"/>
        <v>-9.3594447657650377E-16</v>
      </c>
    </row>
    <row r="23" spans="1:6">
      <c r="A23" s="1">
        <v>2.1000000000000001E-2</v>
      </c>
      <c r="B23" s="1">
        <f t="shared" si="0"/>
        <v>1.2732395447351628</v>
      </c>
      <c r="C23" s="1">
        <f t="shared" si="4"/>
        <v>0.39345265723338713</v>
      </c>
      <c r="D23" s="1">
        <f t="shared" si="1"/>
        <v>0.34335747653365617</v>
      </c>
      <c r="E23" s="1">
        <f t="shared" si="2"/>
        <v>0.25464790894703254</v>
      </c>
      <c r="F23" s="1">
        <f t="shared" si="3"/>
        <v>0.99145804271407578</v>
      </c>
    </row>
  </sheetData>
  <pageMargins left="0.7" right="0.7" top="0.75" bottom="0.75" header="0.3" footer="0.3"/>
  <drawing r:id="rId1"/>
  <legacyDrawing r:id="rId2"/>
  <oleObjects>
    <oleObject progId="Equation.DSMT4" shapeId="29698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zoomScale="85" zoomScaleNormal="85" workbookViewId="0">
      <selection activeCell="P7" sqref="P7"/>
    </sheetView>
  </sheetViews>
  <sheetFormatPr defaultRowHeight="15"/>
  <cols>
    <col min="5" max="5" width="19.28515625" customWidth="1"/>
  </cols>
  <sheetData>
    <row r="1" spans="1:5">
      <c r="A1" s="2" t="s">
        <v>39</v>
      </c>
      <c r="B1" s="2" t="s">
        <v>40</v>
      </c>
      <c r="C1" s="2" t="s">
        <v>41</v>
      </c>
      <c r="D1" s="2" t="s">
        <v>17</v>
      </c>
      <c r="E1" s="2" t="s">
        <v>42</v>
      </c>
    </row>
    <row r="2" spans="1:5">
      <c r="A2" s="1">
        <v>50</v>
      </c>
      <c r="B2" s="1">
        <v>1</v>
      </c>
      <c r="C2" s="1">
        <v>1E-3</v>
      </c>
      <c r="D2" s="1">
        <f>C2/B2</f>
        <v>1E-3</v>
      </c>
      <c r="E2" s="6">
        <f>20*LOG10(D2)</f>
        <v>-60</v>
      </c>
    </row>
    <row r="3" spans="1:5">
      <c r="A3" s="1">
        <v>100</v>
      </c>
      <c r="B3" s="1">
        <v>1</v>
      </c>
      <c r="C3" s="1">
        <v>0.01</v>
      </c>
      <c r="D3" s="1">
        <f t="shared" ref="D3:D9" si="0">C3/B3</f>
        <v>0.01</v>
      </c>
      <c r="E3" s="6">
        <f t="shared" ref="E3:E9" si="1">20*LOG10(D3)</f>
        <v>-40</v>
      </c>
    </row>
    <row r="4" spans="1:5">
      <c r="A4" s="1">
        <v>500</v>
      </c>
      <c r="B4" s="1">
        <v>1</v>
      </c>
      <c r="C4" s="1">
        <v>0.1</v>
      </c>
      <c r="D4" s="1">
        <f t="shared" si="0"/>
        <v>0.1</v>
      </c>
      <c r="E4" s="6">
        <f t="shared" si="1"/>
        <v>-20</v>
      </c>
    </row>
    <row r="5" spans="1:5">
      <c r="A5" s="1">
        <v>1000</v>
      </c>
      <c r="B5" s="1">
        <v>1</v>
      </c>
      <c r="C5" s="1">
        <v>0.8</v>
      </c>
      <c r="D5" s="1">
        <f t="shared" si="0"/>
        <v>0.8</v>
      </c>
      <c r="E5" s="6">
        <f t="shared" si="1"/>
        <v>-1.9382002601611279</v>
      </c>
    </row>
    <row r="6" spans="1:5">
      <c r="A6" s="1">
        <v>1500</v>
      </c>
      <c r="B6" s="1">
        <v>1</v>
      </c>
      <c r="C6" s="1">
        <v>0.9</v>
      </c>
      <c r="D6" s="1">
        <f t="shared" si="0"/>
        <v>0.9</v>
      </c>
      <c r="E6" s="6">
        <f t="shared" si="1"/>
        <v>-0.91514981121350236</v>
      </c>
    </row>
    <row r="7" spans="1:5">
      <c r="A7" s="1">
        <v>2000</v>
      </c>
      <c r="B7" s="1">
        <v>1</v>
      </c>
      <c r="C7" s="1">
        <v>0.8</v>
      </c>
      <c r="D7" s="1">
        <f t="shared" si="0"/>
        <v>0.8</v>
      </c>
      <c r="E7" s="6">
        <f t="shared" si="1"/>
        <v>-1.9382002601611279</v>
      </c>
    </row>
    <row r="8" spans="1:5">
      <c r="A8" s="1">
        <v>2500</v>
      </c>
      <c r="B8" s="1">
        <v>1</v>
      </c>
      <c r="C8" s="1">
        <v>0.5</v>
      </c>
      <c r="D8" s="1">
        <f t="shared" si="0"/>
        <v>0.5</v>
      </c>
      <c r="E8" s="6">
        <f t="shared" si="1"/>
        <v>-6.0205999132796242</v>
      </c>
    </row>
    <row r="9" spans="1:5">
      <c r="A9" s="1">
        <v>3000</v>
      </c>
      <c r="B9" s="1">
        <v>1</v>
      </c>
      <c r="C9" s="1">
        <v>0.01</v>
      </c>
      <c r="D9" s="1">
        <f t="shared" si="0"/>
        <v>0.01</v>
      </c>
      <c r="E9" s="6">
        <f t="shared" si="1"/>
        <v>-40</v>
      </c>
    </row>
  </sheetData>
  <pageMargins left="0.7" right="0.7" top="0.75" bottom="0.75" header="0.3" footer="0.3"/>
  <drawing r:id="rId1"/>
  <legacyDrawing r:id="rId2"/>
  <oleObjects>
    <oleObject progId="Equation.DSMT4" shapeId="11265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6"/>
  <sheetViews>
    <sheetView zoomScale="130" zoomScaleNormal="130" workbookViewId="0">
      <selection activeCell="D5" sqref="A3:D5"/>
    </sheetView>
  </sheetViews>
  <sheetFormatPr defaultRowHeight="15"/>
  <cols>
    <col min="4" max="4" width="9.85546875" customWidth="1"/>
    <col min="12" max="12" width="7.42578125" bestFit="1" customWidth="1"/>
    <col min="13" max="13" width="9.42578125" bestFit="1" customWidth="1"/>
    <col min="14" max="14" width="42.28515625" bestFit="1" customWidth="1"/>
    <col min="15" max="15" width="12.28515625" bestFit="1" customWidth="1"/>
    <col min="16" max="16" width="27.42578125" bestFit="1" customWidth="1"/>
    <col min="17" max="17" width="44" bestFit="1" customWidth="1"/>
  </cols>
  <sheetData>
    <row r="1" spans="1:18">
      <c r="K1" s="1" t="s">
        <v>3</v>
      </c>
      <c r="L1" s="1" t="s">
        <v>4</v>
      </c>
      <c r="M1" s="1" t="s">
        <v>152</v>
      </c>
      <c r="N1" s="1" t="s">
        <v>154</v>
      </c>
      <c r="O1" s="1" t="s">
        <v>156</v>
      </c>
      <c r="P1" s="1" t="s">
        <v>153</v>
      </c>
      <c r="Q1" s="1" t="s">
        <v>155</v>
      </c>
      <c r="R1" s="20" t="s">
        <v>157</v>
      </c>
    </row>
    <row r="2" spans="1:18">
      <c r="A2" t="s">
        <v>142</v>
      </c>
      <c r="K2" s="3">
        <v>1E-4</v>
      </c>
      <c r="L2" s="1" t="str">
        <f t="shared" ref="L2:L6" si="0">COMPLEX(0,K2)</f>
        <v>0.0001i</v>
      </c>
      <c r="M2" s="1" t="str">
        <f t="shared" ref="M2:M6" si="1">IMSUM(L2,1)</f>
        <v>1+0.0001i</v>
      </c>
      <c r="N2" s="1" t="str">
        <f t="shared" ref="N2:N6" si="2">IMDIV(1,M2)</f>
        <v>0.99999999-0.000099999999i</v>
      </c>
      <c r="O2" s="1">
        <f t="shared" ref="O2:O6" si="3">IMABS(N2)</f>
        <v>0.99999999499999992</v>
      </c>
      <c r="P2" s="4" t="str">
        <f t="shared" ref="P2:P6" si="4">IMSUM(IMPOWER(L2,2),IMPRODUCT(1.414,L2),1)</f>
        <v>0.99999999+0.0001414i</v>
      </c>
      <c r="Q2" s="1" t="str">
        <f t="shared" ref="Q2:Q6" si="5">IMDIV(1,P2)</f>
        <v>0.99999999000604-0.000141400000000854i</v>
      </c>
      <c r="R2" s="1">
        <f t="shared" ref="R2:R6" si="6">IMABS(Q2)</f>
        <v>1.00000000000302</v>
      </c>
    </row>
    <row r="3" spans="1:18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K3" s="3">
        <v>2.0000000000000001E-4</v>
      </c>
      <c r="L3" s="1" t="str">
        <f t="shared" si="0"/>
        <v>0.0002i</v>
      </c>
      <c r="M3" s="1" t="str">
        <f t="shared" si="1"/>
        <v>1+0.0002i</v>
      </c>
      <c r="N3" s="1" t="str">
        <f t="shared" si="2"/>
        <v>0.999999960000002-0.000199999992i</v>
      </c>
      <c r="O3" s="1">
        <f t="shared" si="3"/>
        <v>0.99999998000000112</v>
      </c>
      <c r="P3" s="4" t="str">
        <f t="shared" si="4"/>
        <v>0.99999996+0.0002828i</v>
      </c>
      <c r="Q3" s="1" t="str">
        <f t="shared" si="5"/>
        <v>0.999999960024158-0.000282800000006832i</v>
      </c>
      <c r="R3" s="1">
        <f t="shared" si="6"/>
        <v>1.0000000000120788</v>
      </c>
    </row>
    <row r="4" spans="1:18">
      <c r="A4" s="1">
        <v>1</v>
      </c>
      <c r="B4" s="4">
        <v>1</v>
      </c>
      <c r="C4" s="4"/>
      <c r="D4" s="4"/>
      <c r="E4" s="4"/>
      <c r="F4" s="4"/>
      <c r="G4" s="4"/>
      <c r="H4" s="4"/>
      <c r="I4" s="4"/>
      <c r="K4" s="3">
        <v>1E-3</v>
      </c>
      <c r="L4" s="1" t="str">
        <f t="shared" si="0"/>
        <v>0.001i</v>
      </c>
      <c r="M4" s="1" t="str">
        <f t="shared" si="1"/>
        <v>1+0.001i</v>
      </c>
      <c r="N4" s="1" t="str">
        <f t="shared" si="2"/>
        <v>0.999999000001-0.000999999000001i</v>
      </c>
      <c r="O4" s="1">
        <f t="shared" si="3"/>
        <v>0.99999950000037496</v>
      </c>
      <c r="P4" s="4" t="str">
        <f t="shared" si="4"/>
        <v>0.999999+0.001414i</v>
      </c>
      <c r="Q4" s="1" t="str">
        <f t="shared" si="5"/>
        <v>0.999999000602999-0.00141400000085264i</v>
      </c>
      <c r="R4" s="1">
        <f t="shared" si="6"/>
        <v>1.0000000003014997</v>
      </c>
    </row>
    <row r="5" spans="1:18">
      <c r="A5" s="1">
        <v>2</v>
      </c>
      <c r="B5" s="4">
        <v>1</v>
      </c>
      <c r="C5" s="4">
        <v>1.4139999999999999</v>
      </c>
      <c r="D5" s="4"/>
      <c r="E5" s="4"/>
      <c r="F5" s="4"/>
      <c r="G5" s="4"/>
      <c r="H5" s="4"/>
      <c r="I5" s="4"/>
      <c r="K5" s="3">
        <v>0.01</v>
      </c>
      <c r="L5" s="1" t="str">
        <f t="shared" si="0"/>
        <v>0.01i</v>
      </c>
      <c r="M5" s="1" t="str">
        <f t="shared" si="1"/>
        <v>1+0.01i</v>
      </c>
      <c r="N5" s="1" t="str">
        <f t="shared" si="2"/>
        <v>0.999900009999-0.00999900009999i</v>
      </c>
      <c r="O5" s="1">
        <f t="shared" si="3"/>
        <v>0.99995000374968734</v>
      </c>
      <c r="P5" s="4" t="str">
        <f t="shared" si="4"/>
        <v>0.9999+0.01414i</v>
      </c>
      <c r="Q5" s="1" t="str">
        <f t="shared" si="5"/>
        <v>0.999900050394962-0.014140000712656i</v>
      </c>
      <c r="R5" s="1">
        <f t="shared" si="6"/>
        <v>1.0000000252000003</v>
      </c>
    </row>
    <row r="6" spans="1:18">
      <c r="A6" s="1">
        <v>3</v>
      </c>
      <c r="B6" s="4">
        <v>1</v>
      </c>
      <c r="C6" s="4">
        <v>2</v>
      </c>
      <c r="D6" s="4">
        <v>2</v>
      </c>
      <c r="E6" s="4"/>
      <c r="F6" s="4"/>
      <c r="G6" s="4"/>
      <c r="H6" s="4"/>
      <c r="I6" s="4"/>
      <c r="K6" s="3">
        <v>0.1</v>
      </c>
      <c r="L6" s="1" t="str">
        <f t="shared" si="0"/>
        <v>0.1i</v>
      </c>
      <c r="M6" s="1" t="str">
        <f t="shared" si="1"/>
        <v>1+0.1i</v>
      </c>
      <c r="N6" s="1" t="str">
        <f t="shared" si="2"/>
        <v>0.99009900990099-0.099009900990099i</v>
      </c>
      <c r="O6" s="1">
        <f t="shared" si="3"/>
        <v>0.99503719020998893</v>
      </c>
      <c r="P6" s="4" t="str">
        <f t="shared" si="4"/>
        <v>0.99+0.1414i</v>
      </c>
      <c r="Q6" s="1" t="str">
        <f t="shared" si="5"/>
        <v>0.989906988339376-0.14138671530423i</v>
      </c>
      <c r="R6" s="1">
        <f t="shared" si="6"/>
        <v>0.99995302331042191</v>
      </c>
    </row>
    <row r="7" spans="1:18">
      <c r="A7" s="1">
        <v>4</v>
      </c>
      <c r="B7" s="4">
        <v>1</v>
      </c>
      <c r="C7" s="4">
        <v>2.613</v>
      </c>
      <c r="D7" s="4">
        <v>3.4140000000000001</v>
      </c>
      <c r="E7" s="4">
        <v>2.613</v>
      </c>
      <c r="F7" s="4"/>
      <c r="G7" s="4"/>
      <c r="H7" s="4"/>
      <c r="I7" s="4"/>
      <c r="K7" s="1">
        <v>100</v>
      </c>
      <c r="L7" s="1" t="str">
        <f>COMPLEX(0,K7)</f>
        <v>100i</v>
      </c>
      <c r="M7" s="1" t="str">
        <f>IMSUM(L7,1)</f>
        <v>1+100i</v>
      </c>
      <c r="N7" s="1" t="str">
        <f>IMDIV(1,M7)</f>
        <v>0.0000999900009999-0.00999900009999i</v>
      </c>
      <c r="O7" s="1">
        <f>IMABS(N7)</f>
        <v>9.9995000374968734E-3</v>
      </c>
      <c r="P7" s="4" t="str">
        <f>IMSUM(IMPOWER(L7,2),IMPRODUCT(1.414,L7),1)</f>
        <v>-9999+141.400000000001i</v>
      </c>
      <c r="Q7" s="1" t="str">
        <f>IMDIV(1,P7)</f>
        <v>-0.0000999900050394963-1.41400007126561E-06i</v>
      </c>
      <c r="R7" s="1">
        <f>IMABS(Q7)</f>
        <v>1.0000000252000014E-4</v>
      </c>
    </row>
    <row r="8" spans="1:18">
      <c r="A8" s="1">
        <v>5</v>
      </c>
      <c r="B8" s="4">
        <v>1</v>
      </c>
      <c r="C8" s="4">
        <v>3.2360000000000002</v>
      </c>
      <c r="D8" s="4">
        <v>5.2359999999999998</v>
      </c>
      <c r="E8" s="4">
        <v>5.2359999999999998</v>
      </c>
      <c r="F8" s="4">
        <v>3.2360000000000002</v>
      </c>
      <c r="G8" s="4"/>
      <c r="H8" s="4"/>
      <c r="I8" s="4"/>
      <c r="K8" s="1">
        <v>200</v>
      </c>
      <c r="L8" s="1" t="str">
        <f t="shared" ref="L8:L16" si="7">COMPLEX(0,K8)</f>
        <v>200i</v>
      </c>
      <c r="M8" s="1" t="str">
        <f t="shared" ref="M8:M16" si="8">IMSUM(L8,1)</f>
        <v>1+200i</v>
      </c>
      <c r="N8" s="1" t="str">
        <f t="shared" ref="N8:N16" si="9">IMDIV(1,M8)</f>
        <v>0.0000249993750156246-0.00499987500312492i</v>
      </c>
      <c r="O8" s="1">
        <f t="shared" ref="O8:O16" si="10">IMABS(N8)</f>
        <v>4.9999375011718483E-3</v>
      </c>
      <c r="P8" s="4" t="str">
        <f t="shared" ref="P8:P16" si="11">IMSUM(IMPOWER(L8,2),IMPRODUCT(1.414,L8),1)</f>
        <v>-39999+282.800000000005i</v>
      </c>
      <c r="Q8" s="1" t="str">
        <f t="shared" ref="Q8:Q16" si="12">IMDIV(1,P8)</f>
        <v>-0.000024999375361866-1.76750002558459E-07i</v>
      </c>
      <c r="R8" s="1">
        <f t="shared" ref="R8:R16" si="13">IMABS(Q8)</f>
        <v>2.5000000180937542E-5</v>
      </c>
    </row>
    <row r="9" spans="1:18">
      <c r="A9" s="1">
        <v>6</v>
      </c>
      <c r="B9" s="4">
        <v>1</v>
      </c>
      <c r="C9" s="4">
        <v>3.863</v>
      </c>
      <c r="D9" s="4">
        <v>7.4640000000000004</v>
      </c>
      <c r="E9" s="4">
        <v>9.1419999999999995</v>
      </c>
      <c r="F9" s="4">
        <v>7.4640000000000004</v>
      </c>
      <c r="G9" s="4">
        <v>3.8639999999999999</v>
      </c>
      <c r="H9" s="4"/>
      <c r="I9" s="4"/>
      <c r="K9" s="1">
        <v>300</v>
      </c>
      <c r="L9" s="1" t="str">
        <f t="shared" si="7"/>
        <v>300i</v>
      </c>
      <c r="M9" s="1" t="str">
        <f t="shared" si="8"/>
        <v>1+300i</v>
      </c>
      <c r="N9" s="1" t="str">
        <f t="shared" si="9"/>
        <v>0.0000111109876556927-0.00333329629670781i</v>
      </c>
      <c r="O9" s="1">
        <f t="shared" si="10"/>
        <v>3.3333148149691299E-3</v>
      </c>
      <c r="P9" s="4" t="str">
        <f t="shared" si="11"/>
        <v>-89999+424.200000000011i</v>
      </c>
      <c r="Q9" s="1" t="str">
        <f t="shared" si="12"/>
        <v>-0.0000111109877275163-5.23703707153696E-08i</v>
      </c>
      <c r="R9" s="1">
        <f t="shared" si="13"/>
        <v>1.1111111147709157E-5</v>
      </c>
    </row>
    <row r="10" spans="1:18">
      <c r="A10" s="1">
        <v>7</v>
      </c>
      <c r="B10" s="4">
        <v>1</v>
      </c>
      <c r="C10" s="4">
        <v>4.4939999999999998</v>
      </c>
      <c r="D10" s="4">
        <v>10.098000000000001</v>
      </c>
      <c r="E10" s="4">
        <v>14.592000000000001</v>
      </c>
      <c r="F10" s="4">
        <v>14.592000000000001</v>
      </c>
      <c r="G10" s="4">
        <v>10.098000000000001</v>
      </c>
      <c r="H10" s="4">
        <v>4.4939999999999998</v>
      </c>
      <c r="I10" s="4"/>
      <c r="K10" s="1">
        <v>400</v>
      </c>
      <c r="L10" s="1" t="str">
        <f t="shared" si="7"/>
        <v>400i</v>
      </c>
      <c r="M10" s="1" t="str">
        <f t="shared" si="8"/>
        <v>1+400i</v>
      </c>
      <c r="N10" s="1" t="str">
        <f t="shared" si="9"/>
        <v>6.24996093774414E-06-0.00249998437509766i</v>
      </c>
      <c r="O10" s="1">
        <f t="shared" si="10"/>
        <v>2.499992187536625E-3</v>
      </c>
      <c r="P10" s="4" t="str">
        <f t="shared" si="11"/>
        <v>-159999+565.60000000002i</v>
      </c>
      <c r="Q10" s="1" t="str">
        <f t="shared" si="12"/>
        <v>-6.24996096084946E-06-2.20937500825416E-08i</v>
      </c>
      <c r="R10" s="1">
        <f t="shared" si="13"/>
        <v>6.2500000116748011E-6</v>
      </c>
    </row>
    <row r="11" spans="1:18">
      <c r="A11" s="1">
        <v>8</v>
      </c>
      <c r="B11" s="4">
        <v>1</v>
      </c>
      <c r="C11" s="4">
        <v>5.1260000000000003</v>
      </c>
      <c r="D11" s="4">
        <v>13.137</v>
      </c>
      <c r="E11" s="4">
        <v>21.846</v>
      </c>
      <c r="F11" s="4">
        <v>25.687999999999999</v>
      </c>
      <c r="G11" s="4">
        <v>21.846</v>
      </c>
      <c r="H11" s="4">
        <v>13.137</v>
      </c>
      <c r="I11" s="4">
        <v>5.1260000000000003</v>
      </c>
      <c r="K11" s="1">
        <v>500</v>
      </c>
      <c r="L11" s="1" t="str">
        <f t="shared" si="7"/>
        <v>500i</v>
      </c>
      <c r="M11" s="1" t="str">
        <f t="shared" si="8"/>
        <v>1+500i</v>
      </c>
      <c r="N11" s="1" t="str">
        <f t="shared" si="9"/>
        <v>0.000003999984000064-0.001999992000032i</v>
      </c>
      <c r="O11" s="1">
        <f t="shared" si="10"/>
        <v>1.9999960000119999E-3</v>
      </c>
      <c r="P11" s="4" t="str">
        <f t="shared" si="11"/>
        <v>-249999+707.000000000031i</v>
      </c>
      <c r="Q11" s="1" t="str">
        <f t="shared" si="12"/>
        <v>-3.99998400959996E-06-1.13120000271493E-08i</v>
      </c>
      <c r="R11" s="1">
        <f t="shared" si="13"/>
        <v>4.0000000047999983E-6</v>
      </c>
    </row>
    <row r="12" spans="1:18">
      <c r="K12" s="1">
        <v>600</v>
      </c>
      <c r="L12" s="1" t="str">
        <f t="shared" si="7"/>
        <v>600i</v>
      </c>
      <c r="M12" s="1" t="str">
        <f t="shared" si="8"/>
        <v>1+600i</v>
      </c>
      <c r="N12" s="1" t="str">
        <f t="shared" si="9"/>
        <v>2.77777006174983E-06-0.0016666620370499i</v>
      </c>
      <c r="O12" s="1">
        <f t="shared" si="10"/>
        <v>1.6666643518566775E-3</v>
      </c>
      <c r="P12" s="4" t="str">
        <f t="shared" si="11"/>
        <v>-359999+848.400000000044i</v>
      </c>
      <c r="Q12" s="1" t="str">
        <f t="shared" si="12"/>
        <v>-2.77777006636744E-06-6.54629630722935E-09i</v>
      </c>
      <c r="R12" s="1">
        <f t="shared" si="13"/>
        <v>2.7777777800973052E-6</v>
      </c>
    </row>
    <row r="13" spans="1:18">
      <c r="K13" s="1">
        <v>700</v>
      </c>
      <c r="L13" s="1" t="str">
        <f t="shared" si="7"/>
        <v>700i</v>
      </c>
      <c r="M13" s="1" t="str">
        <f t="shared" si="8"/>
        <v>1+700i</v>
      </c>
      <c r="N13" s="1" t="str">
        <f t="shared" si="9"/>
        <v>2.04081216160783E-06-0.00142856851312548i</v>
      </c>
      <c r="O13" s="1">
        <f t="shared" si="10"/>
        <v>1.4285699708477086E-3</v>
      </c>
      <c r="P13" s="4" t="str">
        <f t="shared" si="11"/>
        <v>-489999+989.80000000006i</v>
      </c>
      <c r="Q13" s="1" t="str">
        <f t="shared" si="12"/>
        <v>-2.04081216410645E-06-4.12244898465647E-09i</v>
      </c>
      <c r="R13" s="1">
        <f t="shared" si="13"/>
        <v>2.0408163277841747E-6</v>
      </c>
    </row>
    <row r="14" spans="1:18">
      <c r="K14" s="1">
        <v>800</v>
      </c>
      <c r="L14" s="1" t="str">
        <f t="shared" si="7"/>
        <v>800i</v>
      </c>
      <c r="M14" s="1" t="str">
        <f t="shared" si="8"/>
        <v>1+800i</v>
      </c>
      <c r="N14" s="1" t="str">
        <f t="shared" si="9"/>
        <v>1.56249755859756E-06-0.00124999804687805i</v>
      </c>
      <c r="O14" s="1">
        <f t="shared" si="10"/>
        <v>1.2499990234386429E-3</v>
      </c>
      <c r="P14" s="4" t="str">
        <f t="shared" si="11"/>
        <v>-639999+1131.20000000008i</v>
      </c>
      <c r="Q14" s="1" t="str">
        <f t="shared" si="12"/>
        <v>-1.56249756006454E-06-2.76171875259983E-09i</v>
      </c>
      <c r="R14" s="1">
        <f t="shared" si="13"/>
        <v>1.5625000007353949E-6</v>
      </c>
    </row>
    <row r="15" spans="1:18">
      <c r="K15" s="1">
        <v>900</v>
      </c>
      <c r="L15" s="1" t="str">
        <f t="shared" si="7"/>
        <v>900i</v>
      </c>
      <c r="M15" s="1" t="str">
        <f t="shared" si="8"/>
        <v>1+900i</v>
      </c>
      <c r="N15" s="1" t="str">
        <f t="shared" si="9"/>
        <v>1.23456637707855E-06-0.00111110973937069i</v>
      </c>
      <c r="O15" s="1">
        <f t="shared" si="10"/>
        <v>1.1111104252406877E-3</v>
      </c>
      <c r="P15" s="4" t="str">
        <f t="shared" si="11"/>
        <v>-809999+1272.6000000001i</v>
      </c>
      <c r="Q15" s="1" t="str">
        <f t="shared" si="12"/>
        <v>-1.23456637799537E-06-1.9396433484943E-09i</v>
      </c>
      <c r="R15" s="1">
        <f t="shared" si="13"/>
        <v>1.234567901693919E-6</v>
      </c>
    </row>
    <row r="16" spans="1:18">
      <c r="K16" s="1">
        <v>1000</v>
      </c>
      <c r="L16" s="1" t="str">
        <f t="shared" si="7"/>
        <v>1000i</v>
      </c>
      <c r="M16" s="1" t="str">
        <f t="shared" si="8"/>
        <v>1+1000i</v>
      </c>
      <c r="N16" s="1" t="str">
        <f t="shared" si="9"/>
        <v>0.000000999999000001-0.000999999000001i</v>
      </c>
      <c r="O16" s="1">
        <f t="shared" si="10"/>
        <v>9.9999950000037498E-4</v>
      </c>
      <c r="P16" s="4" t="str">
        <f t="shared" si="11"/>
        <v>-999999+1414.00000000012i</v>
      </c>
      <c r="Q16" s="1" t="str">
        <f t="shared" si="12"/>
        <v>-0.000000999999000603-1.41400000085276E-09i</v>
      </c>
      <c r="R16" s="1">
        <f t="shared" si="13"/>
        <v>1.0000000003015007E-6</v>
      </c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DSMT4" shapeId="32769" r:id="rId4"/>
    <oleObject progId="Equation.DSMT4" shapeId="32770" r:id="rId5"/>
    <oleObject progId="Equation.DSMT4" shapeId="32771" r:id="rId6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2:M15"/>
  <sheetViews>
    <sheetView topLeftCell="E1" zoomScaleNormal="100" workbookViewId="0">
      <selection activeCell="L3" sqref="L3"/>
    </sheetView>
  </sheetViews>
  <sheetFormatPr defaultRowHeight="15"/>
  <cols>
    <col min="9" max="9" width="29.42578125" bestFit="1" customWidth="1"/>
    <col min="10" max="10" width="42.42578125" bestFit="1" customWidth="1"/>
    <col min="11" max="11" width="47.85546875" bestFit="1" customWidth="1"/>
    <col min="12" max="12" width="12.85546875" bestFit="1" customWidth="1"/>
    <col min="13" max="13" width="12.28515625" bestFit="1" customWidth="1"/>
  </cols>
  <sheetData>
    <row r="2" spans="1:13">
      <c r="F2" t="s">
        <v>3</v>
      </c>
      <c r="G2" t="s">
        <v>4</v>
      </c>
      <c r="H2" t="s">
        <v>152</v>
      </c>
      <c r="I2" t="s">
        <v>158</v>
      </c>
      <c r="J2" t="s">
        <v>154</v>
      </c>
      <c r="K2" t="s">
        <v>155</v>
      </c>
      <c r="L2" t="s">
        <v>159</v>
      </c>
      <c r="M2" t="s">
        <v>160</v>
      </c>
    </row>
    <row r="3" spans="1:13">
      <c r="F3">
        <v>1E-4</v>
      </c>
      <c r="G3" t="str">
        <f>COMPLEX(0,F3)</f>
        <v>0.0001i</v>
      </c>
      <c r="H3" t="str">
        <f>IMSUM(G3,1)</f>
        <v>1+0.0001i</v>
      </c>
      <c r="I3" t="str">
        <f>IMSUM(IMPOWER(G3,2),IMPRODUCT(G3,1.414),1)</f>
        <v>0.99999999+0.0001414i</v>
      </c>
      <c r="J3" t="str">
        <f>IMDIV(1,H3)</f>
        <v>0.99999999-0.000099999999i</v>
      </c>
      <c r="K3" t="str">
        <f>IMDIV(1,I3)</f>
        <v>0.99999999000604-0.000141400000000854i</v>
      </c>
      <c r="L3">
        <f>20*LOG10(IMABS(J3))</f>
        <v>-4.3429448999285063E-8</v>
      </c>
      <c r="M3">
        <f>20*LOG10(IMABS(K3))</f>
        <v>2.6231635745142907E-11</v>
      </c>
    </row>
    <row r="4" spans="1:13">
      <c r="F4">
        <v>1E-3</v>
      </c>
      <c r="G4" t="str">
        <f t="shared" ref="G4:G11" si="0">COMPLEX(0,F4)</f>
        <v>0.001i</v>
      </c>
      <c r="H4" t="str">
        <f t="shared" ref="H4:H11" si="1">IMSUM(G4,1)</f>
        <v>1+0.001i</v>
      </c>
      <c r="I4" t="str">
        <f t="shared" ref="I4:I11" si="2">IMSUM(IMPOWER(G4,2),IMPRODUCT(G4,1.414),1)</f>
        <v>0.999999+0.001414i</v>
      </c>
      <c r="J4" t="str">
        <f t="shared" ref="J4:J11" si="3">IMDIV(1,H4)</f>
        <v>0.999999000001-0.000999999000001i</v>
      </c>
      <c r="K4" t="str">
        <f t="shared" ref="K4:K11" si="4">IMDIV(1,I4)</f>
        <v>0.999999000602999-0.00141400000085264i</v>
      </c>
      <c r="L4">
        <f t="shared" ref="L4:L11" si="5">20*LOG10(IMABS(J4))</f>
        <v>-4.3429426478763223E-6</v>
      </c>
      <c r="M4">
        <f t="shared" ref="M4:M11" si="6">20*LOG10(IMABS(K4))</f>
        <v>2.6187932420450491E-9</v>
      </c>
    </row>
    <row r="5" spans="1:13">
      <c r="F5">
        <v>0.01</v>
      </c>
      <c r="G5" t="str">
        <f t="shared" si="0"/>
        <v>0.01i</v>
      </c>
      <c r="H5" t="str">
        <f t="shared" si="1"/>
        <v>1+0.01i</v>
      </c>
      <c r="I5" t="str">
        <f t="shared" si="2"/>
        <v>0.9999+0.01414i</v>
      </c>
      <c r="J5" t="str">
        <f t="shared" si="3"/>
        <v>0.999900009999-0.00999900009999i</v>
      </c>
      <c r="K5" t="str">
        <f t="shared" si="4"/>
        <v>0.999900050394962-0.014140000712656i</v>
      </c>
      <c r="L5">
        <f t="shared" si="5"/>
        <v>-4.3427276862828968E-4</v>
      </c>
      <c r="M5">
        <f t="shared" si="6"/>
        <v>2.1888441880263378E-7</v>
      </c>
    </row>
    <row r="6" spans="1:13">
      <c r="F6">
        <v>0.1</v>
      </c>
      <c r="G6" t="str">
        <f t="shared" si="0"/>
        <v>0.1i</v>
      </c>
      <c r="H6" t="str">
        <f t="shared" si="1"/>
        <v>1+0.1i</v>
      </c>
      <c r="I6" t="str">
        <f t="shared" si="2"/>
        <v>0.99+0.1414i</v>
      </c>
      <c r="J6" t="str">
        <f t="shared" si="3"/>
        <v>0.99009900990099-0.099009900990099i</v>
      </c>
      <c r="K6" t="str">
        <f t="shared" si="4"/>
        <v>0.989906988339376-0.14138671530423i</v>
      </c>
      <c r="L6">
        <f t="shared" si="5"/>
        <v>-4.3213737826427526E-2</v>
      </c>
      <c r="M6">
        <f t="shared" si="6"/>
        <v>-4.080439255884122E-4</v>
      </c>
    </row>
    <row r="7" spans="1:13">
      <c r="F7">
        <v>1</v>
      </c>
      <c r="G7" t="str">
        <f t="shared" si="0"/>
        <v>i</v>
      </c>
      <c r="H7" t="str">
        <f t="shared" si="1"/>
        <v>1+i</v>
      </c>
      <c r="I7" t="str">
        <f t="shared" si="2"/>
        <v>1.414i</v>
      </c>
      <c r="J7" t="str">
        <f t="shared" si="3"/>
        <v>0.5-0.5i</v>
      </c>
      <c r="K7" t="str">
        <f t="shared" si="4"/>
        <v>-0.707213578500707i</v>
      </c>
      <c r="L7">
        <f t="shared" si="5"/>
        <v>-3.0102999566398116</v>
      </c>
      <c r="M7">
        <f t="shared" si="6"/>
        <v>-3.0089881892176145</v>
      </c>
    </row>
    <row r="8" spans="1:13">
      <c r="F8">
        <v>10</v>
      </c>
      <c r="G8" t="str">
        <f t="shared" si="0"/>
        <v>10i</v>
      </c>
      <c r="H8" t="str">
        <f t="shared" si="1"/>
        <v>1+10i</v>
      </c>
      <c r="I8" t="str">
        <f t="shared" si="2"/>
        <v>-99+14.14i</v>
      </c>
      <c r="J8" t="str">
        <f t="shared" si="3"/>
        <v>0.0099009900990099-0.099009900990099i</v>
      </c>
      <c r="K8" t="str">
        <f t="shared" si="4"/>
        <v>-0.00989906988339376-0.0014138671530423i</v>
      </c>
      <c r="L8">
        <f t="shared" si="5"/>
        <v>-20.043213737826427</v>
      </c>
      <c r="M8">
        <f t="shared" si="6"/>
        <v>-40.000408043925589</v>
      </c>
    </row>
    <row r="9" spans="1:13">
      <c r="F9">
        <v>100</v>
      </c>
      <c r="G9" t="str">
        <f t="shared" si="0"/>
        <v>100i</v>
      </c>
      <c r="H9" t="str">
        <f t="shared" si="1"/>
        <v>1+100i</v>
      </c>
      <c r="I9" t="str">
        <f t="shared" si="2"/>
        <v>-9999+141.400000000001i</v>
      </c>
      <c r="J9" t="str">
        <f t="shared" si="3"/>
        <v>0.0000999900009999-0.00999900009999i</v>
      </c>
      <c r="K9" t="str">
        <f t="shared" si="4"/>
        <v>-0.0000999900050394963-1.41400007126561E-06i</v>
      </c>
      <c r="L9">
        <f t="shared" si="5"/>
        <v>-40.000434272768629</v>
      </c>
      <c r="M9">
        <f t="shared" si="6"/>
        <v>-79.999999781115577</v>
      </c>
    </row>
    <row r="10" spans="1:13">
      <c r="F10">
        <v>1000</v>
      </c>
      <c r="G10" t="str">
        <f t="shared" si="0"/>
        <v>1000i</v>
      </c>
      <c r="H10" t="str">
        <f t="shared" si="1"/>
        <v>1+1000i</v>
      </c>
      <c r="I10" t="str">
        <f t="shared" si="2"/>
        <v>-999999+1414.00000000012i</v>
      </c>
      <c r="J10" t="str">
        <f t="shared" si="3"/>
        <v>0.000000999999000001-0.000999999000001i</v>
      </c>
      <c r="K10" t="str">
        <f t="shared" si="4"/>
        <v>-0.000000999999000603-1.41400000085276E-09i</v>
      </c>
      <c r="L10">
        <f t="shared" si="5"/>
        <v>-60.000004342942646</v>
      </c>
      <c r="M10">
        <f t="shared" si="6"/>
        <v>-119.99999999738121</v>
      </c>
    </row>
    <row r="11" spans="1:13">
      <c r="F11">
        <v>10000</v>
      </c>
      <c r="G11" t="str">
        <f t="shared" si="0"/>
        <v>10000i</v>
      </c>
      <c r="H11" t="str">
        <f t="shared" si="1"/>
        <v>1+10000i</v>
      </c>
      <c r="I11" t="str">
        <f t="shared" si="2"/>
        <v>-99999999+14140.0000000123i</v>
      </c>
      <c r="J11" t="str">
        <f t="shared" si="3"/>
        <v>0.0000000099999999-0.000099999999i</v>
      </c>
      <c r="K11" t="str">
        <f t="shared" si="4"/>
        <v>-9.9999999000604E-09-1.41400000000977E-12i</v>
      </c>
      <c r="L11">
        <f t="shared" si="5"/>
        <v>-80.000000043429452</v>
      </c>
      <c r="M11">
        <f t="shared" si="6"/>
        <v>-159.99999999997377</v>
      </c>
    </row>
    <row r="13" spans="1:13">
      <c r="A13" s="1" t="s">
        <v>143</v>
      </c>
      <c r="B13" s="1" t="s">
        <v>144</v>
      </c>
      <c r="C13" s="1" t="s">
        <v>145</v>
      </c>
      <c r="D13" s="1" t="s">
        <v>146</v>
      </c>
    </row>
    <row r="14" spans="1:13">
      <c r="A14" s="1">
        <v>1</v>
      </c>
      <c r="B14" s="4">
        <v>1</v>
      </c>
      <c r="C14" s="4"/>
      <c r="D14" s="4"/>
    </row>
    <row r="15" spans="1:13">
      <c r="A15" s="1">
        <v>2</v>
      </c>
      <c r="B15" s="4">
        <v>1</v>
      </c>
      <c r="C15" s="4">
        <v>1.4139999999999999</v>
      </c>
      <c r="D15" s="4"/>
    </row>
  </sheetData>
  <pageMargins left="0.7" right="0.7" top="0.75" bottom="0.75" header="0.3" footer="0.3"/>
  <drawing r:id="rId1"/>
  <legacyDrawing r:id="rId2"/>
  <oleObjects>
    <oleObject progId="Equation.DSMT4" shapeId="35841" r:id="rId3"/>
    <oleObject progId="Equation.DSMT4" shapeId="35842" r:id="rId4"/>
    <oleObject progId="Equation.DSMT4" shapeId="35844" r:id="rId5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D8"/>
  <sheetViews>
    <sheetView zoomScale="85" zoomScaleNormal="85" workbookViewId="0">
      <selection activeCell="C2" sqref="C2"/>
    </sheetView>
  </sheetViews>
  <sheetFormatPr defaultRowHeight="15"/>
  <sheetData>
    <row r="1" spans="1:4">
      <c r="A1" s="5" t="s">
        <v>35</v>
      </c>
      <c r="B1" s="5" t="s">
        <v>36</v>
      </c>
      <c r="C1" s="5" t="s">
        <v>37</v>
      </c>
      <c r="D1" s="5" t="s">
        <v>38</v>
      </c>
    </row>
    <row r="2" spans="1:4">
      <c r="A2" s="1">
        <v>10</v>
      </c>
      <c r="B2" s="3">
        <v>1000</v>
      </c>
      <c r="C2" s="3">
        <f>1/(A2*0.000001)</f>
        <v>100000.00000000001</v>
      </c>
      <c r="D2" s="3">
        <f>A2*0.001</f>
        <v>0.01</v>
      </c>
    </row>
    <row r="3" spans="1:4">
      <c r="A3" s="1">
        <v>50</v>
      </c>
      <c r="B3" s="3">
        <v>1000</v>
      </c>
      <c r="C3" s="3">
        <f t="shared" ref="C3:C8" si="0">1/(A3*0.000001)</f>
        <v>20000</v>
      </c>
      <c r="D3" s="3">
        <f t="shared" ref="D3:D8" si="1">A3*0.001</f>
        <v>0.05</v>
      </c>
    </row>
    <row r="4" spans="1:4">
      <c r="A4" s="1">
        <v>100</v>
      </c>
      <c r="B4" s="3">
        <v>1000</v>
      </c>
      <c r="C4" s="3">
        <f t="shared" si="0"/>
        <v>10000</v>
      </c>
      <c r="D4" s="3">
        <f t="shared" si="1"/>
        <v>0.1</v>
      </c>
    </row>
    <row r="5" spans="1:4">
      <c r="A5" s="1">
        <v>500</v>
      </c>
      <c r="B5" s="3">
        <v>1000</v>
      </c>
      <c r="C5" s="3">
        <f t="shared" si="0"/>
        <v>2000</v>
      </c>
      <c r="D5" s="3">
        <f t="shared" si="1"/>
        <v>0.5</v>
      </c>
    </row>
    <row r="6" spans="1:4">
      <c r="A6" s="1">
        <v>1000</v>
      </c>
      <c r="B6" s="3">
        <v>1000</v>
      </c>
      <c r="C6" s="3">
        <f t="shared" si="0"/>
        <v>1000</v>
      </c>
      <c r="D6" s="3">
        <f t="shared" si="1"/>
        <v>1</v>
      </c>
    </row>
    <row r="7" spans="1:4">
      <c r="A7" s="1">
        <v>5000</v>
      </c>
      <c r="B7" s="3">
        <v>1000</v>
      </c>
      <c r="C7" s="3">
        <f t="shared" si="0"/>
        <v>200</v>
      </c>
      <c r="D7" s="3">
        <f t="shared" si="1"/>
        <v>5</v>
      </c>
    </row>
    <row r="8" spans="1:4">
      <c r="A8" s="1">
        <v>10000</v>
      </c>
      <c r="B8" s="3">
        <v>1000</v>
      </c>
      <c r="C8" s="3">
        <f t="shared" si="0"/>
        <v>100</v>
      </c>
      <c r="D8" s="3">
        <f t="shared" si="1"/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"/>
  <sheetViews>
    <sheetView workbookViewId="0">
      <selection activeCell="D5" sqref="D5"/>
    </sheetView>
  </sheetViews>
  <sheetFormatPr defaultRowHeight="15"/>
  <sheetData>
    <row r="2" spans="2:2">
      <c r="B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"/>
  <sheetViews>
    <sheetView zoomScale="115" zoomScaleNormal="115" workbookViewId="0">
      <selection activeCell="J13" sqref="J13"/>
    </sheetView>
  </sheetViews>
  <sheetFormatPr defaultRowHeight="15"/>
  <cols>
    <col min="1" max="2" width="2.85546875" bestFit="1" customWidth="1"/>
    <col min="3" max="3" width="5" bestFit="1" customWidth="1"/>
    <col min="4" max="4" width="7.7109375" bestFit="1" customWidth="1"/>
    <col min="9" max="10" width="5.5703125" bestFit="1" customWidth="1"/>
    <col min="11" max="11" width="6.42578125" bestFit="1" customWidth="1"/>
  </cols>
  <sheetData>
    <row r="1" spans="1:11">
      <c r="A1" s="5" t="s">
        <v>43</v>
      </c>
      <c r="B1" s="5" t="s">
        <v>44</v>
      </c>
      <c r="C1" s="5" t="s">
        <v>45</v>
      </c>
      <c r="D1" s="5" t="s">
        <v>47</v>
      </c>
      <c r="E1" s="5" t="s">
        <v>48</v>
      </c>
      <c r="G1" s="5" t="s">
        <v>45</v>
      </c>
      <c r="H1" s="5" t="s">
        <v>47</v>
      </c>
      <c r="I1" s="5" t="s">
        <v>43</v>
      </c>
      <c r="J1" s="5" t="s">
        <v>44</v>
      </c>
      <c r="K1" s="5" t="s">
        <v>46</v>
      </c>
    </row>
    <row r="2" spans="1:11">
      <c r="A2" s="1">
        <v>1</v>
      </c>
      <c r="B2" s="1">
        <v>1</v>
      </c>
      <c r="C2" s="6">
        <f>SQRT( (A2)^2 +(B2)^2 )</f>
        <v>1.4142135623730951</v>
      </c>
      <c r="D2" s="1">
        <f>DEGREES(ATAN(B2/A2))</f>
        <v>45</v>
      </c>
      <c r="E2" s="1">
        <f>ATAN(B2/A2)</f>
        <v>0.78539816339744828</v>
      </c>
      <c r="G2" s="6">
        <f>C2</f>
        <v>1.4142135623730951</v>
      </c>
      <c r="H2" s="6">
        <v>45</v>
      </c>
      <c r="I2" s="6">
        <f>G2*COS(RADIANS(H2))</f>
        <v>1.0000000000000002</v>
      </c>
      <c r="J2" s="6">
        <f>G2*SIN(RADIANS(H2))</f>
        <v>1</v>
      </c>
      <c r="K2" s="6" t="str">
        <f>COMPLEX(I2,J2)</f>
        <v>1+i</v>
      </c>
    </row>
    <row r="3" spans="1:11">
      <c r="A3" s="1">
        <v>-1</v>
      </c>
      <c r="B3" s="1">
        <v>1</v>
      </c>
      <c r="C3" s="6">
        <f>SQRT( (A3)^2 +(B3)^2 )</f>
        <v>1.4142135623730951</v>
      </c>
      <c r="D3" s="1">
        <f>180+DEGREES(ATAN(B3/A3))</f>
        <v>135</v>
      </c>
      <c r="E3" s="1">
        <f>ATAN(B3/A3)</f>
        <v>-0.78539816339744828</v>
      </c>
      <c r="G3" s="6">
        <f t="shared" ref="G3:G5" si="0">C3</f>
        <v>1.4142135623730951</v>
      </c>
      <c r="H3" s="6">
        <v>135</v>
      </c>
      <c r="I3" s="6">
        <f t="shared" ref="I3:I5" si="1">G3*COS(RADIANS(H3))</f>
        <v>-1</v>
      </c>
      <c r="J3" s="6">
        <f t="shared" ref="J3:J5" si="2">G3*SIN(RADIANS(H3))</f>
        <v>1.0000000000000002</v>
      </c>
      <c r="K3" s="6" t="str">
        <f t="shared" ref="K3:K5" si="3">COMPLEX(I3,J3)</f>
        <v>-1+1i</v>
      </c>
    </row>
    <row r="4" spans="1:11">
      <c r="A4" s="1">
        <v>-1</v>
      </c>
      <c r="B4" s="1">
        <v>-1</v>
      </c>
      <c r="C4" s="7">
        <f>SQRT( (A4)^2 +(B4)^2 )</f>
        <v>1.4142135623730951</v>
      </c>
      <c r="D4" s="1">
        <f>-180+DEGREES(ATAN(B4/A4))</f>
        <v>-135</v>
      </c>
      <c r="E4" s="1">
        <f>ATAN(B4/A4)</f>
        <v>0.78539816339744828</v>
      </c>
      <c r="G4" s="6">
        <f t="shared" si="0"/>
        <v>1.4142135623730951</v>
      </c>
      <c r="H4" s="6">
        <v>-135</v>
      </c>
      <c r="I4" s="6">
        <f t="shared" si="1"/>
        <v>-1</v>
      </c>
      <c r="J4" s="6">
        <f t="shared" si="2"/>
        <v>-1.0000000000000002</v>
      </c>
      <c r="K4" s="6" t="str">
        <f t="shared" si="3"/>
        <v>-1-1i</v>
      </c>
    </row>
    <row r="5" spans="1:11">
      <c r="A5" s="1">
        <v>1</v>
      </c>
      <c r="B5" s="1">
        <v>-1</v>
      </c>
      <c r="C5" s="7">
        <f>SQRT( (A5)^2 +(B5)^2 )</f>
        <v>1.4142135623730951</v>
      </c>
      <c r="D5" s="1">
        <f>DEGREES(ATAN(B5/A5))</f>
        <v>-45</v>
      </c>
      <c r="E5" s="1">
        <f>ATAN(B5/A5)</f>
        <v>-0.78539816339744828</v>
      </c>
      <c r="G5" s="6">
        <f t="shared" si="0"/>
        <v>1.4142135623730951</v>
      </c>
      <c r="H5" s="6">
        <v>-45</v>
      </c>
      <c r="I5" s="6">
        <f t="shared" si="1"/>
        <v>1.0000000000000002</v>
      </c>
      <c r="J5" s="6">
        <f t="shared" si="2"/>
        <v>-1</v>
      </c>
      <c r="K5" s="6" t="str">
        <f t="shared" si="3"/>
        <v>1-i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07"/>
  <sheetViews>
    <sheetView zoomScale="85" zoomScaleNormal="85" workbookViewId="0">
      <selection activeCell="L2" sqref="L2"/>
    </sheetView>
  </sheetViews>
  <sheetFormatPr defaultRowHeight="15"/>
  <cols>
    <col min="1" max="1" width="16" bestFit="1" customWidth="1"/>
    <col min="2" max="2" width="8.5703125" bestFit="1" customWidth="1"/>
    <col min="3" max="3" width="13.7109375" customWidth="1"/>
    <col min="5" max="5" width="7.5703125" customWidth="1"/>
    <col min="6" max="6" width="9.85546875" customWidth="1"/>
    <col min="7" max="7" width="18.7109375" customWidth="1"/>
    <col min="8" max="8" width="21.28515625" customWidth="1"/>
    <col min="9" max="9" width="22.28515625" bestFit="1" customWidth="1"/>
    <col min="10" max="10" width="43.7109375" bestFit="1" customWidth="1"/>
  </cols>
  <sheetData>
    <row r="1" spans="1:14">
      <c r="A1" s="2" t="s">
        <v>10</v>
      </c>
      <c r="B1" s="3">
        <f>0.00000001</f>
        <v>1E-8</v>
      </c>
      <c r="D1" s="2" t="s">
        <v>3</v>
      </c>
      <c r="E1" s="2" t="s">
        <v>4</v>
      </c>
      <c r="F1" s="2" t="s">
        <v>31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24</v>
      </c>
      <c r="N1" s="2" t="s">
        <v>25</v>
      </c>
    </row>
    <row r="2" spans="1:14">
      <c r="A2" s="2" t="s">
        <v>11</v>
      </c>
      <c r="B2" s="3">
        <f>0.00000001</f>
        <v>1E-8</v>
      </c>
      <c r="D2" s="1">
        <v>100</v>
      </c>
      <c r="E2" s="1" t="str">
        <f>COMPLEX(0,D2)</f>
        <v>100i</v>
      </c>
      <c r="F2" s="3" t="str">
        <f>IMPRODUCT(E2,$B$1*$B$4)</f>
        <v>0.0033i</v>
      </c>
      <c r="G2" s="1" t="str">
        <f>IMPRODUCT(E2,($B$3*$B$1+$B$4*$B$2+$B$1*$B$4))</f>
        <v>0.0099i</v>
      </c>
      <c r="H2" s="1" t="str">
        <f>IMPRODUCT(IMPOWER(E2,2),$B$3*$B$4*$B$1*$B$2)</f>
        <v>-0.00001089+1.33418666739549E-21i</v>
      </c>
      <c r="I2" s="1" t="str">
        <f>IMSUM(1,G2,H2)</f>
        <v>0.99998911+0.0099i</v>
      </c>
      <c r="J2" s="1" t="str">
        <f>IMDIV(F2,I2)</f>
        <v>0.0000326675097518575+0.00329971252552286i</v>
      </c>
      <c r="K2" s="1">
        <f>20*LOG10(IMABS(J2))</f>
        <v>-49.630052253022996</v>
      </c>
      <c r="L2" s="1">
        <f>IMARGUMENT(J2)*180/PI()</f>
        <v>89.432784136499492</v>
      </c>
      <c r="M2" s="1">
        <f>IMREAL(J2)</f>
        <v>3.2667509751857503E-5</v>
      </c>
      <c r="N2" s="1">
        <f>IMAGINARY(J2)</f>
        <v>3.2997125255228598E-3</v>
      </c>
    </row>
    <row r="3" spans="1:14">
      <c r="A3" s="2" t="s">
        <v>12</v>
      </c>
      <c r="B3" s="3">
        <f>3300</f>
        <v>3300</v>
      </c>
      <c r="D3" s="1">
        <v>200</v>
      </c>
      <c r="E3" s="1" t="str">
        <f t="shared" ref="E3:E66" si="0">COMPLEX(0,D3)</f>
        <v>200i</v>
      </c>
      <c r="F3" s="3" t="str">
        <f t="shared" ref="F3:F66" si="1">IMPRODUCT(E3,$B$1*$B$4)</f>
        <v>0.0066i</v>
      </c>
      <c r="G3" s="1" t="str">
        <f t="shared" ref="G3:G66" si="2">IMPRODUCT(E3,($B$3*$B$1+$B$4*$B$2+$B$1*$B$4))</f>
        <v>0.0198i</v>
      </c>
      <c r="H3" s="1" t="str">
        <f t="shared" ref="H3:H66" si="3">IMPRODUCT(IMPOWER(E3,2),$B$3*$B$4*$B$1*$B$2)</f>
        <v>-0.00004356+5.33674666958195E-21i</v>
      </c>
      <c r="I3" s="1" t="str">
        <f t="shared" ref="I3:I66" si="4">IMSUM(1,G3,H3)</f>
        <v>0.99995644+0.0198i</v>
      </c>
      <c r="J3" s="1" t="str">
        <f t="shared" ref="J3:J66" si="5">IMDIV(F3,I3)</f>
        <v>0.000130640164953016+0.00659770072057732i</v>
      </c>
      <c r="K3" s="1">
        <f t="shared" ref="K3:K66" si="6">20*LOG10(IMABS(J3))</f>
        <v>-43.61044534628072</v>
      </c>
      <c r="L3" s="1">
        <f t="shared" ref="L3:L66" si="7">IMARGUMENT(J3)*180/PI()</f>
        <v>88.865642381837958</v>
      </c>
      <c r="M3" s="1">
        <f t="shared" ref="M3:M66" si="8">IMREAL(J3)</f>
        <v>1.3064016495301599E-4</v>
      </c>
      <c r="N3" s="1">
        <f t="shared" ref="N3:N66" si="9">IMAGINARY(J3)</f>
        <v>6.5977007205773198E-3</v>
      </c>
    </row>
    <row r="4" spans="1:14">
      <c r="A4" s="2" t="s">
        <v>13</v>
      </c>
      <c r="B4" s="3">
        <f>3300</f>
        <v>3300</v>
      </c>
      <c r="D4" s="1">
        <v>300</v>
      </c>
      <c r="E4" s="1" t="str">
        <f t="shared" si="0"/>
        <v>300i</v>
      </c>
      <c r="F4" s="3" t="str">
        <f t="shared" si="1"/>
        <v>0.0099i</v>
      </c>
      <c r="G4" s="1" t="str">
        <f t="shared" si="2"/>
        <v>0.0297i</v>
      </c>
      <c r="H4" s="1" t="str">
        <f t="shared" si="3"/>
        <v>-0.00009801+1.20076800065594E-20i</v>
      </c>
      <c r="I4" s="1" t="str">
        <f t="shared" si="4"/>
        <v>0.99990199+0.0297i</v>
      </c>
      <c r="J4" s="1" t="str">
        <f t="shared" si="5"/>
        <v>0.000293828410320028+0.00989224283493375i</v>
      </c>
      <c r="K4" s="1">
        <f t="shared" si="6"/>
        <v>-40.090274692263002</v>
      </c>
      <c r="L4" s="1">
        <f t="shared" si="7"/>
        <v>88.298648778711339</v>
      </c>
      <c r="M4" s="1">
        <f t="shared" si="8"/>
        <v>2.93828410320028E-4</v>
      </c>
      <c r="N4" s="1">
        <f t="shared" si="9"/>
        <v>9.8922428349337496E-3</v>
      </c>
    </row>
    <row r="5" spans="1:14">
      <c r="A5" s="2" t="s">
        <v>20</v>
      </c>
      <c r="B5" s="4">
        <f>1/(2*PI()*SQRT(B1*B2*B3*B4))</f>
        <v>4822.8770633907679</v>
      </c>
      <c r="D5" s="1">
        <v>400</v>
      </c>
      <c r="E5" s="1" t="str">
        <f t="shared" si="0"/>
        <v>400i</v>
      </c>
      <c r="F5" s="3" t="str">
        <f t="shared" si="1"/>
        <v>0.0132i</v>
      </c>
      <c r="G5" s="1" t="str">
        <f t="shared" si="2"/>
        <v>0.0396i</v>
      </c>
      <c r="H5" s="1" t="str">
        <f t="shared" si="3"/>
        <v>-0.00017424+2.13469866783278E-20i</v>
      </c>
      <c r="I5" s="1" t="str">
        <f t="shared" si="4"/>
        <v>0.99982576+0.0396i</v>
      </c>
      <c r="J5" s="1" t="str">
        <f t="shared" si="5"/>
        <v>0.000522083209700567+0.0131816222707603i</v>
      </c>
      <c r="K5" s="1">
        <f t="shared" si="6"/>
        <v>-37.593815282809203</v>
      </c>
      <c r="L5" s="1">
        <f t="shared" si="7"/>
        <v>87.731877237677239</v>
      </c>
      <c r="M5" s="1">
        <f t="shared" si="8"/>
        <v>5.2208320970056703E-4</v>
      </c>
      <c r="N5" s="1">
        <f t="shared" si="9"/>
        <v>1.31816222707603E-2</v>
      </c>
    </row>
    <row r="6" spans="1:14">
      <c r="A6" s="2" t="s">
        <v>22</v>
      </c>
      <c r="B6" s="4">
        <f>B5/1000</f>
        <v>4.8228770633907683</v>
      </c>
      <c r="D6" s="1">
        <v>500</v>
      </c>
      <c r="E6" s="1" t="str">
        <f t="shared" si="0"/>
        <v>500i</v>
      </c>
      <c r="F6" s="3" t="str">
        <f t="shared" si="1"/>
        <v>0.0165i</v>
      </c>
      <c r="G6" s="1" t="str">
        <f t="shared" si="2"/>
        <v>0.0495i</v>
      </c>
      <c r="H6" s="1" t="str">
        <f t="shared" si="3"/>
        <v>-0.00027225+3.33546666848872E-20i</v>
      </c>
      <c r="I6" s="1" t="str">
        <f t="shared" si="4"/>
        <v>0.99972775+0.0495i</v>
      </c>
      <c r="J6" s="1" t="str">
        <f t="shared" si="5"/>
        <v>0.000815196379078165+0.0164641301386659i</v>
      </c>
      <c r="K6" s="1">
        <f t="shared" si="6"/>
        <v>-35.658590127569447</v>
      </c>
      <c r="L6" s="1">
        <f t="shared" si="7"/>
        <v>87.165401471455169</v>
      </c>
      <c r="M6" s="1">
        <f t="shared" si="8"/>
        <v>8.1519637907816504E-4</v>
      </c>
      <c r="N6" s="1">
        <f t="shared" si="9"/>
        <v>1.6464130138665899E-2</v>
      </c>
    </row>
    <row r="7" spans="1:14">
      <c r="A7" s="2" t="s">
        <v>21</v>
      </c>
      <c r="B7" s="4">
        <f>B5/1000000</f>
        <v>4.822877063390768E-3</v>
      </c>
      <c r="D7" s="1">
        <v>600</v>
      </c>
      <c r="E7" s="1" t="str">
        <f t="shared" si="0"/>
        <v>600i</v>
      </c>
      <c r="F7" s="3" t="str">
        <f t="shared" si="1"/>
        <v>0.0198i</v>
      </c>
      <c r="G7" s="1" t="str">
        <f t="shared" si="2"/>
        <v>0.0594i</v>
      </c>
      <c r="H7" s="1" t="str">
        <f t="shared" si="3"/>
        <v>-0.00039204+4.80307200262375E-20i</v>
      </c>
      <c r="I7" s="1" t="str">
        <f t="shared" si="4"/>
        <v>0.99960796+0.0594i</v>
      </c>
      <c r="J7" s="1" t="str">
        <f t="shared" si="5"/>
        <v>0.00117290105083476+0.0197380677896767i</v>
      </c>
      <c r="K7" s="1">
        <f t="shared" si="6"/>
        <v>-34.078598793382014</v>
      </c>
      <c r="L7" s="1">
        <f t="shared" si="7"/>
        <v>86.599294929667963</v>
      </c>
      <c r="M7" s="1">
        <f t="shared" si="8"/>
        <v>1.1729010508347601E-3</v>
      </c>
      <c r="N7" s="1">
        <f t="shared" si="9"/>
        <v>1.9738067789676701E-2</v>
      </c>
    </row>
    <row r="8" spans="1:14">
      <c r="A8" s="2" t="s">
        <v>23</v>
      </c>
      <c r="B8" s="1">
        <f>2*PI()*B5</f>
        <v>30303.030303030304</v>
      </c>
      <c r="D8" s="1">
        <v>700</v>
      </c>
      <c r="E8" s="1" t="str">
        <f t="shared" si="0"/>
        <v>700i</v>
      </c>
      <c r="F8" s="3" t="str">
        <f t="shared" si="1"/>
        <v>0.0231i</v>
      </c>
      <c r="G8" s="1" t="str">
        <f t="shared" si="2"/>
        <v>0.0693i</v>
      </c>
      <c r="H8" s="1" t="str">
        <f t="shared" si="3"/>
        <v>-0.00053361+6.53751467023789E-20i</v>
      </c>
      <c r="I8" s="1" t="str">
        <f t="shared" si="4"/>
        <v>0.99946639+0.0693i</v>
      </c>
      <c r="J8" s="1" t="str">
        <f t="shared" si="5"/>
        <v>0.00159487226734262+0.0230017493153253i</v>
      </c>
      <c r="K8" s="1">
        <f t="shared" si="6"/>
        <v>-32.743953483983297</v>
      </c>
      <c r="L8" s="1">
        <f t="shared" si="7"/>
        <v>86.033630734169051</v>
      </c>
      <c r="M8" s="1">
        <f t="shared" si="8"/>
        <v>1.59487226734262E-3</v>
      </c>
      <c r="N8" s="1">
        <f t="shared" si="9"/>
        <v>2.3001749315325299E-2</v>
      </c>
    </row>
    <row r="9" spans="1:14">
      <c r="A9" s="8" t="s">
        <v>50</v>
      </c>
      <c r="B9" s="3">
        <f>B3*B1+B4*B2+B1*B4</f>
        <v>9.9000000000000008E-5</v>
      </c>
      <c r="D9" s="1">
        <v>800</v>
      </c>
      <c r="E9" s="1" t="str">
        <f t="shared" si="0"/>
        <v>800i</v>
      </c>
      <c r="F9" s="3" t="str">
        <f t="shared" si="1"/>
        <v>0.0264i</v>
      </c>
      <c r="G9" s="1" t="str">
        <f t="shared" si="2"/>
        <v>0.0792i</v>
      </c>
      <c r="H9" s="1" t="str">
        <f t="shared" si="3"/>
        <v>-0.00069696+8.53879467133112E-20i</v>
      </c>
      <c r="I9" s="1" t="str">
        <f t="shared" si="4"/>
        <v>0.99930304+0.0792i</v>
      </c>
      <c r="J9" s="1" t="str">
        <f t="shared" si="5"/>
        <v>0.00208072770142826+0.0262535040082004i</v>
      </c>
      <c r="K9" s="1">
        <f t="shared" si="6"/>
        <v>-31.589060056011732</v>
      </c>
      <c r="L9" s="1">
        <f t="shared" si="7"/>
        <v>85.468481615097161</v>
      </c>
      <c r="M9" s="1">
        <f t="shared" si="8"/>
        <v>2.0807277014282602E-3</v>
      </c>
      <c r="N9" s="1">
        <f t="shared" si="9"/>
        <v>2.6253504008200399E-2</v>
      </c>
    </row>
    <row r="10" spans="1:14">
      <c r="D10" s="1">
        <v>900</v>
      </c>
      <c r="E10" s="1" t="str">
        <f t="shared" si="0"/>
        <v>900i</v>
      </c>
      <c r="F10" s="3" t="str">
        <f t="shared" si="1"/>
        <v>0.0297i</v>
      </c>
      <c r="G10" s="1" t="str">
        <f t="shared" si="2"/>
        <v>0.0891i</v>
      </c>
      <c r="H10" s="1" t="str">
        <f t="shared" si="3"/>
        <v>-0.00088209+1.08069120059034E-19i</v>
      </c>
      <c r="I10" s="1" t="str">
        <f t="shared" si="4"/>
        <v>0.99911791+0.0891i</v>
      </c>
      <c r="J10" s="1" t="str">
        <f t="shared" si="5"/>
        <v>0.00263002850073863+0.0294916787755153i</v>
      </c>
      <c r="K10" s="1">
        <f t="shared" si="6"/>
        <v>-30.571607999004552</v>
      </c>
      <c r="L10" s="1">
        <f t="shared" si="7"/>
        <v>84.903919847797326</v>
      </c>
      <c r="M10" s="1">
        <f t="shared" si="8"/>
        <v>2.6300285007386302E-3</v>
      </c>
      <c r="N10" s="1">
        <f t="shared" si="9"/>
        <v>2.9491678775515302E-2</v>
      </c>
    </row>
    <row r="11" spans="1:14">
      <c r="D11" s="1">
        <v>1000</v>
      </c>
      <c r="E11" s="1" t="str">
        <f t="shared" si="0"/>
        <v>1000i</v>
      </c>
      <c r="F11" s="3" t="str">
        <f t="shared" si="1"/>
        <v>0.033i</v>
      </c>
      <c r="G11" s="1" t="str">
        <f t="shared" si="2"/>
        <v>0.099i</v>
      </c>
      <c r="H11" s="1" t="str">
        <f t="shared" si="3"/>
        <v>-0.001089+1.33418666739549E-19i</v>
      </c>
      <c r="I11" s="1" t="str">
        <f t="shared" si="4"/>
        <v>0.998911+0.099i</v>
      </c>
      <c r="J11" s="1" t="str">
        <f t="shared" si="5"/>
        <v>0.0032422802525466+0.0327146404985008i</v>
      </c>
      <c r="K11" s="1">
        <f t="shared" si="6"/>
        <v>-29.662707035303704</v>
      </c>
      <c r="L11" s="1">
        <f t="shared" si="7"/>
        <v>84.340017190743467</v>
      </c>
      <c r="M11" s="1">
        <f t="shared" si="8"/>
        <v>3.2422802525466001E-3</v>
      </c>
      <c r="N11" s="1">
        <f t="shared" si="9"/>
        <v>3.2714640498500799E-2</v>
      </c>
    </row>
    <row r="12" spans="1:14">
      <c r="D12" s="1">
        <v>2000</v>
      </c>
      <c r="E12" s="1" t="str">
        <f t="shared" si="0"/>
        <v>2000i</v>
      </c>
      <c r="F12" s="3" t="str">
        <f t="shared" si="1"/>
        <v>0.066i</v>
      </c>
      <c r="G12" s="1" t="str">
        <f t="shared" si="2"/>
        <v>0.198i</v>
      </c>
      <c r="H12" s="1" t="str">
        <f t="shared" si="3"/>
        <v>-0.004356+5.33674666958195E-19i</v>
      </c>
      <c r="I12" s="1" t="str">
        <f t="shared" si="4"/>
        <v>0.995644+0.198i</v>
      </c>
      <c r="J12" s="1" t="str">
        <f t="shared" si="5"/>
        <v>0.0126810876549353+0.0637669133187393i</v>
      </c>
      <c r="K12" s="1">
        <f t="shared" si="6"/>
        <v>-23.739647502055888</v>
      </c>
      <c r="L12" s="1">
        <f t="shared" si="7"/>
        <v>78.752541155658676</v>
      </c>
      <c r="M12" s="1">
        <f t="shared" si="8"/>
        <v>1.2681087654935299E-2</v>
      </c>
      <c r="N12" s="1">
        <f t="shared" si="9"/>
        <v>6.3766913318739293E-2</v>
      </c>
    </row>
    <row r="13" spans="1:14">
      <c r="D13" s="1">
        <v>3000</v>
      </c>
      <c r="E13" s="1" t="str">
        <f t="shared" si="0"/>
        <v>3000i</v>
      </c>
      <c r="F13" s="3" t="str">
        <f t="shared" si="1"/>
        <v>0.099i</v>
      </c>
      <c r="G13" s="1" t="str">
        <f t="shared" si="2"/>
        <v>0.297i</v>
      </c>
      <c r="H13" s="1" t="str">
        <f t="shared" si="3"/>
        <v>-0.009801+1.20076800065594E-18i</v>
      </c>
      <c r="I13" s="1" t="str">
        <f t="shared" si="4"/>
        <v>0.990199+0.297i</v>
      </c>
      <c r="J13" s="1" t="str">
        <f t="shared" si="5"/>
        <v>0.027512787332131+0.0917277256009722i</v>
      </c>
      <c r="K13" s="1">
        <f t="shared" si="6"/>
        <v>-20.375866635432708</v>
      </c>
      <c r="L13" s="1">
        <f t="shared" si="7"/>
        <v>73.303925006442455</v>
      </c>
      <c r="M13" s="1">
        <f t="shared" si="8"/>
        <v>2.7512787332131E-2</v>
      </c>
      <c r="N13" s="1">
        <f t="shared" si="9"/>
        <v>9.1727725600972199E-2</v>
      </c>
    </row>
    <row r="14" spans="1:14">
      <c r="D14" s="1">
        <v>4000</v>
      </c>
      <c r="E14" s="1" t="str">
        <f t="shared" si="0"/>
        <v>4000i</v>
      </c>
      <c r="F14" s="3" t="str">
        <f t="shared" si="1"/>
        <v>0.132i</v>
      </c>
      <c r="G14" s="1" t="str">
        <f t="shared" si="2"/>
        <v>0.396i</v>
      </c>
      <c r="H14" s="1" t="str">
        <f t="shared" si="3"/>
        <v>-0.017424+2.13469866783278E-18i</v>
      </c>
      <c r="I14" s="1" t="str">
        <f t="shared" si="4"/>
        <v>0.982576+0.396i</v>
      </c>
      <c r="J14" s="1" t="str">
        <f t="shared" si="5"/>
        <v>0.0465769606900336+0.115569201330733i</v>
      </c>
      <c r="K14" s="1">
        <f t="shared" si="6"/>
        <v>-18.089501088338441</v>
      </c>
      <c r="L14" s="1">
        <f t="shared" si="7"/>
        <v>68.049468040732819</v>
      </c>
      <c r="M14" s="1">
        <f t="shared" si="8"/>
        <v>4.65769606900336E-2</v>
      </c>
      <c r="N14" s="1">
        <f t="shared" si="9"/>
        <v>0.11556920133073301</v>
      </c>
    </row>
    <row r="15" spans="1:14">
      <c r="D15" s="1">
        <v>5000</v>
      </c>
      <c r="E15" s="1" t="str">
        <f t="shared" si="0"/>
        <v>5000i</v>
      </c>
      <c r="F15" s="3" t="str">
        <f t="shared" si="1"/>
        <v>0.165i</v>
      </c>
      <c r="G15" s="1" t="str">
        <f t="shared" si="2"/>
        <v>0.495i</v>
      </c>
      <c r="H15" s="1" t="str">
        <f t="shared" si="3"/>
        <v>-0.027225+3.33546666848872E-18i</v>
      </c>
      <c r="I15" s="1" t="str">
        <f t="shared" si="4"/>
        <v>0.972775+0.495i</v>
      </c>
      <c r="J15" s="1" t="str">
        <f t="shared" si="5"/>
        <v>0.0685586244501257+0.134731547271659i</v>
      </c>
      <c r="K15" s="1">
        <f t="shared" si="6"/>
        <v>-16.410591593359214</v>
      </c>
      <c r="L15" s="1">
        <f t="shared" si="7"/>
        <v>63.030571360692548</v>
      </c>
      <c r="M15" s="1">
        <f t="shared" si="8"/>
        <v>6.8558624450125699E-2</v>
      </c>
      <c r="N15" s="1">
        <f t="shared" si="9"/>
        <v>0.13473154727165901</v>
      </c>
    </row>
    <row r="16" spans="1:14">
      <c r="D16" s="1">
        <v>6000</v>
      </c>
      <c r="E16" s="1" t="str">
        <f t="shared" si="0"/>
        <v>6000i</v>
      </c>
      <c r="F16" s="3" t="str">
        <f t="shared" si="1"/>
        <v>0.198i</v>
      </c>
      <c r="G16" s="1" t="str">
        <f t="shared" si="2"/>
        <v>0.594i</v>
      </c>
      <c r="H16" s="1" t="str">
        <f t="shared" si="3"/>
        <v>-0.039204+4.80307200262375E-18i</v>
      </c>
      <c r="I16" s="1" t="str">
        <f t="shared" si="4"/>
        <v>0.960796+0.594i</v>
      </c>
      <c r="J16" s="1" t="str">
        <f t="shared" si="5"/>
        <v>0.0921749454533962+0.149093129447544i</v>
      </c>
      <c r="K16" s="1">
        <f t="shared" si="6"/>
        <v>-15.125083654449922</v>
      </c>
      <c r="L16" s="1">
        <f t="shared" si="7"/>
        <v>58.274093908207924</v>
      </c>
      <c r="M16" s="1">
        <f t="shared" si="8"/>
        <v>9.2174945453396204E-2</v>
      </c>
      <c r="N16" s="1">
        <f t="shared" si="9"/>
        <v>0.14909312944754399</v>
      </c>
    </row>
    <row r="17" spans="4:14">
      <c r="D17" s="1">
        <v>7000</v>
      </c>
      <c r="E17" s="1" t="str">
        <f t="shared" si="0"/>
        <v>7000i</v>
      </c>
      <c r="F17" s="3" t="str">
        <f t="shared" si="1"/>
        <v>0.231i</v>
      </c>
      <c r="G17" s="1" t="str">
        <f t="shared" si="2"/>
        <v>0.693i</v>
      </c>
      <c r="H17" s="1" t="str">
        <f t="shared" si="3"/>
        <v>-0.053361+6.53751467023789E-18i</v>
      </c>
      <c r="I17" s="1" t="str">
        <f t="shared" si="4"/>
        <v>0.946639+0.693i</v>
      </c>
      <c r="J17" s="1" t="str">
        <f t="shared" si="5"/>
        <v>0.116307743320347+0.158876545207835i</v>
      </c>
      <c r="K17" s="1">
        <f t="shared" si="6"/>
        <v>-14.115126253794173</v>
      </c>
      <c r="L17" s="1">
        <f t="shared" si="7"/>
        <v>53.793497872604171</v>
      </c>
      <c r="M17" s="1">
        <f t="shared" si="8"/>
        <v>0.116307743320347</v>
      </c>
      <c r="N17" s="1">
        <f t="shared" si="9"/>
        <v>0.15887654520783501</v>
      </c>
    </row>
    <row r="18" spans="4:14">
      <c r="D18" s="1">
        <v>8000</v>
      </c>
      <c r="E18" s="1" t="str">
        <f t="shared" si="0"/>
        <v>8000i</v>
      </c>
      <c r="F18" s="3" t="str">
        <f t="shared" si="1"/>
        <v>0.264i</v>
      </c>
      <c r="G18" s="1" t="str">
        <f t="shared" si="2"/>
        <v>0.792i</v>
      </c>
      <c r="H18" s="1" t="str">
        <f t="shared" si="3"/>
        <v>-0.069696+8.53879467133112E-18i</v>
      </c>
      <c r="I18" s="1" t="str">
        <f t="shared" si="4"/>
        <v>0.930304+0.792i</v>
      </c>
      <c r="J18" s="1" t="str">
        <f t="shared" si="5"/>
        <v>0.140070920725732+0.164530982114686i</v>
      </c>
      <c r="K18" s="1">
        <f t="shared" si="6"/>
        <v>-13.307732713194929</v>
      </c>
      <c r="L18" s="1">
        <f t="shared" si="7"/>
        <v>49.591099068830239</v>
      </c>
      <c r="M18" s="1">
        <f t="shared" si="8"/>
        <v>0.14007092072573199</v>
      </c>
      <c r="N18" s="1">
        <f t="shared" si="9"/>
        <v>0.164530982114686</v>
      </c>
    </row>
    <row r="19" spans="4:14">
      <c r="D19" s="1">
        <v>9000</v>
      </c>
      <c r="E19" s="1" t="str">
        <f t="shared" si="0"/>
        <v>9000i</v>
      </c>
      <c r="F19" s="3" t="str">
        <f t="shared" si="1"/>
        <v>0.297i</v>
      </c>
      <c r="G19" s="1" t="str">
        <f t="shared" si="2"/>
        <v>0.891i</v>
      </c>
      <c r="H19" s="1" t="str">
        <f t="shared" si="3"/>
        <v>-0.088209+1.08069120059034E-17i</v>
      </c>
      <c r="I19" s="1" t="str">
        <f t="shared" si="4"/>
        <v>0.911791+0.891i</v>
      </c>
      <c r="J19" s="1" t="str">
        <f t="shared" si="5"/>
        <v>0.162822953388838+0.166622338376388i</v>
      </c>
      <c r="K19" s="1">
        <f t="shared" si="6"/>
        <v>-12.654056267251956</v>
      </c>
      <c r="L19" s="1">
        <f t="shared" si="7"/>
        <v>45.660744225796329</v>
      </c>
      <c r="M19" s="1">
        <f t="shared" si="8"/>
        <v>0.16282295338883801</v>
      </c>
      <c r="N19" s="1">
        <f t="shared" si="9"/>
        <v>0.16662233837638801</v>
      </c>
    </row>
    <row r="20" spans="4:14">
      <c r="D20" s="1">
        <v>10000</v>
      </c>
      <c r="E20" s="1" t="str">
        <f t="shared" si="0"/>
        <v>10000i</v>
      </c>
      <c r="F20" s="3" t="str">
        <f t="shared" si="1"/>
        <v>0.33i</v>
      </c>
      <c r="G20" s="1" t="str">
        <f t="shared" si="2"/>
        <v>0.99i</v>
      </c>
      <c r="H20" s="1" t="str">
        <f t="shared" si="3"/>
        <v>-0.1089+1.33418666739549E-17i</v>
      </c>
      <c r="I20" s="1" t="str">
        <f t="shared" si="4"/>
        <v>0.8911+0.99i</v>
      </c>
      <c r="J20" s="1" t="str">
        <f t="shared" si="5"/>
        <v>0.184143563981499+0.165747807943347i</v>
      </c>
      <c r="K20" s="1">
        <f t="shared" si="6"/>
        <v>-12.119647103295243</v>
      </c>
      <c r="L20" s="1">
        <f t="shared" si="7"/>
        <v>41.990409822780144</v>
      </c>
      <c r="M20" s="1">
        <f t="shared" si="8"/>
        <v>0.184143563981499</v>
      </c>
      <c r="N20" s="1">
        <f t="shared" si="9"/>
        <v>0.16574780794334701</v>
      </c>
    </row>
    <row r="21" spans="4:14">
      <c r="D21" s="1">
        <v>11000</v>
      </c>
      <c r="E21" s="1" t="str">
        <f t="shared" si="0"/>
        <v>11000i</v>
      </c>
      <c r="F21" s="3" t="str">
        <f t="shared" si="1"/>
        <v>0.363i</v>
      </c>
      <c r="G21" s="1" t="str">
        <f t="shared" si="2"/>
        <v>1.089i</v>
      </c>
      <c r="H21" s="1" t="str">
        <f t="shared" si="3"/>
        <v>-0.131769+1.61436586754854E-17i</v>
      </c>
      <c r="I21" s="1" t="str">
        <f t="shared" si="4"/>
        <v>0.868231+1.089i</v>
      </c>
      <c r="J21" s="1" t="str">
        <f t="shared" si="5"/>
        <v>0.203793169757639+0.162478923390124i</v>
      </c>
      <c r="K21" s="1">
        <f t="shared" si="6"/>
        <v>-11.67931630428431</v>
      </c>
      <c r="L21" s="1">
        <f t="shared" si="7"/>
        <v>38.564432350320452</v>
      </c>
      <c r="M21" s="1">
        <f t="shared" si="8"/>
        <v>0.203793169757639</v>
      </c>
      <c r="N21" s="1">
        <f t="shared" si="9"/>
        <v>0.16247892339012401</v>
      </c>
    </row>
    <row r="22" spans="4:14">
      <c r="D22" s="1">
        <v>12000</v>
      </c>
      <c r="E22" s="1" t="str">
        <f t="shared" si="0"/>
        <v>12000i</v>
      </c>
      <c r="F22" s="3" t="str">
        <f t="shared" si="1"/>
        <v>0.396i</v>
      </c>
      <c r="G22" s="1" t="str">
        <f t="shared" si="2"/>
        <v>1.188i</v>
      </c>
      <c r="H22" s="1" t="str">
        <f t="shared" si="3"/>
        <v>-0.156816+1.9212288010495E-17i</v>
      </c>
      <c r="I22" s="1" t="str">
        <f t="shared" si="4"/>
        <v>0.843184+1.188i</v>
      </c>
      <c r="J22" s="1" t="str">
        <f t="shared" si="5"/>
        <v>0.221668603795698+0.15732947813373i</v>
      </c>
      <c r="K22" s="1">
        <f t="shared" si="6"/>
        <v>-11.314170688846126</v>
      </c>
      <c r="L22" s="1">
        <f t="shared" si="7"/>
        <v>35.365259526084344</v>
      </c>
      <c r="M22" s="1">
        <f t="shared" si="8"/>
        <v>0.221668603795698</v>
      </c>
      <c r="N22" s="1">
        <f t="shared" si="9"/>
        <v>0.15732947813372999</v>
      </c>
    </row>
    <row r="23" spans="4:14">
      <c r="D23" s="1">
        <v>13000</v>
      </c>
      <c r="E23" s="1" t="str">
        <f t="shared" si="0"/>
        <v>13000i</v>
      </c>
      <c r="F23" s="3" t="str">
        <f t="shared" si="1"/>
        <v>0.429i</v>
      </c>
      <c r="G23" s="1" t="str">
        <f t="shared" si="2"/>
        <v>1.287i</v>
      </c>
      <c r="H23" s="1" t="str">
        <f t="shared" si="3"/>
        <v>-0.184041+2.25477546789838E-17i</v>
      </c>
      <c r="I23" s="1" t="str">
        <f t="shared" si="4"/>
        <v>0.815959+1.287i</v>
      </c>
      <c r="J23" s="1" t="str">
        <f t="shared" si="5"/>
        <v>0.237762882059355+0.150741851967575i</v>
      </c>
      <c r="K23" s="1">
        <f t="shared" si="6"/>
        <v>-11.009771982764271</v>
      </c>
      <c r="L23" s="1">
        <f t="shared" si="7"/>
        <v>32.374729107268472</v>
      </c>
      <c r="M23" s="1">
        <f t="shared" si="8"/>
        <v>0.237762882059355</v>
      </c>
      <c r="N23" s="1">
        <f t="shared" si="9"/>
        <v>0.150741851967575</v>
      </c>
    </row>
    <row r="24" spans="4:14">
      <c r="D24" s="1">
        <v>14000</v>
      </c>
      <c r="E24" s="1" t="str">
        <f t="shared" si="0"/>
        <v>14000i</v>
      </c>
      <c r="F24" s="3" t="str">
        <f t="shared" si="1"/>
        <v>0.462i</v>
      </c>
      <c r="G24" s="1" t="str">
        <f t="shared" si="2"/>
        <v>1.386i</v>
      </c>
      <c r="H24" s="1" t="str">
        <f t="shared" si="3"/>
        <v>-0.213444+2.61500586809516E-17i</v>
      </c>
      <c r="I24" s="1" t="str">
        <f t="shared" si="4"/>
        <v>0.786556+1.386i</v>
      </c>
      <c r="J24" s="1" t="str">
        <f t="shared" si="5"/>
        <v>0.252132333144825+0.143085280973348i</v>
      </c>
      <c r="K24" s="1">
        <f t="shared" si="6"/>
        <v>-10.754927120738781</v>
      </c>
      <c r="L24" s="1">
        <f t="shared" si="7"/>
        <v>29.574941765765615</v>
      </c>
      <c r="M24" s="1">
        <f t="shared" si="8"/>
        <v>0.25213233314482503</v>
      </c>
      <c r="N24" s="1">
        <f t="shared" si="9"/>
        <v>0.14308528097334799</v>
      </c>
    </row>
    <row r="25" spans="4:14">
      <c r="D25" s="1">
        <v>15000</v>
      </c>
      <c r="E25" s="1" t="str">
        <f t="shared" si="0"/>
        <v>15000i</v>
      </c>
      <c r="F25" s="3" t="str">
        <f t="shared" si="1"/>
        <v>0.495i</v>
      </c>
      <c r="G25" s="1" t="str">
        <f t="shared" si="2"/>
        <v>1.485i</v>
      </c>
      <c r="H25" s="1" t="str">
        <f t="shared" si="3"/>
        <v>-0.245025+3.00192000163985E-17i</v>
      </c>
      <c r="I25" s="1" t="str">
        <f t="shared" si="4"/>
        <v>0.754975+1.485i</v>
      </c>
      <c r="J25" s="1" t="str">
        <f t="shared" si="5"/>
        <v>0.264871632731679+0.134660916445521i</v>
      </c>
      <c r="K25" s="1">
        <f t="shared" si="6"/>
        <v>-10.540858060780982</v>
      </c>
      <c r="L25" s="1">
        <f t="shared" si="7"/>
        <v>26.948814375881856</v>
      </c>
      <c r="M25" s="1">
        <f t="shared" si="8"/>
        <v>0.26487163273167902</v>
      </c>
      <c r="N25" s="1">
        <f t="shared" si="9"/>
        <v>0.134660916445521</v>
      </c>
    </row>
    <row r="26" spans="4:14">
      <c r="D26" s="1">
        <v>16000</v>
      </c>
      <c r="E26" s="1" t="str">
        <f t="shared" si="0"/>
        <v>16000i</v>
      </c>
      <c r="F26" s="3" t="str">
        <f t="shared" si="1"/>
        <v>0.528i</v>
      </c>
      <c r="G26" s="1" t="str">
        <f t="shared" si="2"/>
        <v>1.584i</v>
      </c>
      <c r="H26" s="1" t="str">
        <f t="shared" si="3"/>
        <v>-0.278784+3.41551786853245E-17i</v>
      </c>
      <c r="I26" s="1" t="str">
        <f t="shared" si="4"/>
        <v>0.721216+1.584i</v>
      </c>
      <c r="J26" s="1" t="str">
        <f t="shared" si="5"/>
        <v>0.276095882752592+0.125710080918746i</v>
      </c>
      <c r="K26" s="1">
        <f t="shared" si="6"/>
        <v>-10.360613243975386</v>
      </c>
      <c r="L26" s="1">
        <f t="shared" si="7"/>
        <v>24.480397259162245</v>
      </c>
      <c r="M26" s="1">
        <f t="shared" si="8"/>
        <v>0.276095882752592</v>
      </c>
      <c r="N26" s="1">
        <f t="shared" si="9"/>
        <v>0.125710080918746</v>
      </c>
    </row>
    <row r="27" spans="4:14">
      <c r="D27" s="1">
        <v>17000</v>
      </c>
      <c r="E27" s="1" t="str">
        <f t="shared" si="0"/>
        <v>17000i</v>
      </c>
      <c r="F27" s="3" t="str">
        <f t="shared" si="1"/>
        <v>0.561i</v>
      </c>
      <c r="G27" s="1" t="str">
        <f t="shared" si="2"/>
        <v>1.683i</v>
      </c>
      <c r="H27" s="1" t="str">
        <f t="shared" si="3"/>
        <v>-0.314721+3.85579946877296E-17i</v>
      </c>
      <c r="I27" s="1" t="str">
        <f t="shared" si="4"/>
        <v>0.685279+1.683i</v>
      </c>
      <c r="J27" s="1" t="str">
        <f t="shared" si="5"/>
        <v>0.285928365492562+0.116423472594401i</v>
      </c>
      <c r="K27" s="1">
        <f t="shared" si="6"/>
        <v>-10.208640130873658</v>
      </c>
      <c r="L27" s="1">
        <f t="shared" si="7"/>
        <v>22.155025975817075</v>
      </c>
      <c r="M27" s="1">
        <f t="shared" si="8"/>
        <v>0.28592836549256201</v>
      </c>
      <c r="N27" s="1">
        <f t="shared" si="9"/>
        <v>0.116423472594401</v>
      </c>
    </row>
    <row r="28" spans="4:14">
      <c r="D28" s="1">
        <v>18000</v>
      </c>
      <c r="E28" s="1" t="str">
        <f t="shared" si="0"/>
        <v>18000i</v>
      </c>
      <c r="F28" s="3" t="str">
        <f t="shared" si="1"/>
        <v>0.594i</v>
      </c>
      <c r="G28" s="1" t="str">
        <f t="shared" si="2"/>
        <v>1.782i</v>
      </c>
      <c r="H28" s="1" t="str">
        <f t="shared" si="3"/>
        <v>-0.352836+4.32276480236138E-17i</v>
      </c>
      <c r="I28" s="1" t="str">
        <f t="shared" si="4"/>
        <v>0.647164+1.782i</v>
      </c>
      <c r="J28" s="1" t="str">
        <f t="shared" si="5"/>
        <v>0.294492578889598+0.10695005349299i</v>
      </c>
      <c r="K28" s="1">
        <f t="shared" si="6"/>
        <v>-10.080468995283082</v>
      </c>
      <c r="L28" s="1">
        <f t="shared" si="7"/>
        <v>19.959362656092694</v>
      </c>
      <c r="M28" s="1">
        <f t="shared" si="8"/>
        <v>0.29449257888959801</v>
      </c>
      <c r="N28" s="1">
        <f t="shared" si="9"/>
        <v>0.10695005349299</v>
      </c>
    </row>
    <row r="29" spans="4:14">
      <c r="D29" s="1">
        <v>19000</v>
      </c>
      <c r="E29" s="1" t="str">
        <f t="shared" si="0"/>
        <v>19000i</v>
      </c>
      <c r="F29" s="3" t="str">
        <f t="shared" si="1"/>
        <v>0.627i</v>
      </c>
      <c r="G29" s="1" t="str">
        <f t="shared" si="2"/>
        <v>1.881i</v>
      </c>
      <c r="H29" s="1" t="str">
        <f t="shared" si="3"/>
        <v>-0.393129+4.81641386929771E-17i</v>
      </c>
      <c r="I29" s="1" t="str">
        <f t="shared" si="4"/>
        <v>0.606871+1.881i</v>
      </c>
      <c r="J29" s="1" t="str">
        <f t="shared" si="5"/>
        <v>0.301907350741059+0.097405005769047i</v>
      </c>
      <c r="K29" s="1">
        <f t="shared" si="6"/>
        <v>-9.9724756750837056</v>
      </c>
      <c r="L29" s="1">
        <f t="shared" si="7"/>
        <v>17.881367385041774</v>
      </c>
      <c r="M29" s="1">
        <f t="shared" si="8"/>
        <v>0.30190735074105901</v>
      </c>
      <c r="N29" s="1">
        <f t="shared" si="9"/>
        <v>9.7405005769046996E-2</v>
      </c>
    </row>
    <row r="30" spans="4:14">
      <c r="D30" s="1">
        <v>20000</v>
      </c>
      <c r="E30" s="1" t="str">
        <f t="shared" si="0"/>
        <v>20000i</v>
      </c>
      <c r="F30" s="3" t="str">
        <f t="shared" si="1"/>
        <v>0.66i</v>
      </c>
      <c r="G30" s="1" t="str">
        <f t="shared" si="2"/>
        <v>1.98i</v>
      </c>
      <c r="H30" s="1" t="str">
        <f t="shared" si="3"/>
        <v>-0.4356+5.33674666958195E-17i</v>
      </c>
      <c r="I30" s="1" t="str">
        <f t="shared" si="4"/>
        <v>0.5644+1.98i</v>
      </c>
      <c r="J30" s="1" t="str">
        <f t="shared" si="5"/>
        <v>0.308284083055941+0.0878765335741277i</v>
      </c>
      <c r="K30" s="1">
        <f t="shared" si="6"/>
        <v>-9.8817015237207979</v>
      </c>
      <c r="L30" s="1">
        <f t="shared" si="7"/>
        <v>15.910228235377593</v>
      </c>
      <c r="M30" s="1">
        <f t="shared" si="8"/>
        <v>0.30828408305594102</v>
      </c>
      <c r="N30" s="1">
        <f t="shared" si="9"/>
        <v>8.7876533574127697E-2</v>
      </c>
    </row>
    <row r="31" spans="4:14">
      <c r="D31" s="1">
        <v>21000</v>
      </c>
      <c r="E31" s="1" t="str">
        <f t="shared" si="0"/>
        <v>21000i</v>
      </c>
      <c r="F31" s="3" t="str">
        <f t="shared" si="1"/>
        <v>0.693i</v>
      </c>
      <c r="G31" s="1" t="str">
        <f t="shared" si="2"/>
        <v>2.079i</v>
      </c>
      <c r="H31" s="1" t="str">
        <f t="shared" si="3"/>
        <v>-0.480249+5.88376320321409E-17i</v>
      </c>
      <c r="I31" s="1" t="str">
        <f t="shared" si="4"/>
        <v>0.519751+2.079i</v>
      </c>
      <c r="J31" s="1" t="str">
        <f t="shared" si="5"/>
        <v>0.313725419183268+0.0784315056978944i</v>
      </c>
      <c r="K31" s="1">
        <f t="shared" si="6"/>
        <v>-9.8057154646568847</v>
      </c>
      <c r="L31" s="1">
        <f t="shared" si="7"/>
        <v>14.036269406085875</v>
      </c>
      <c r="M31" s="1">
        <f t="shared" si="8"/>
        <v>0.31372541918326802</v>
      </c>
      <c r="N31" s="1">
        <f t="shared" si="9"/>
        <v>7.8431505697894394E-2</v>
      </c>
    </row>
    <row r="32" spans="4:14">
      <c r="D32" s="1">
        <v>22000</v>
      </c>
      <c r="E32" s="1" t="str">
        <f t="shared" si="0"/>
        <v>22000i</v>
      </c>
      <c r="F32" s="3" t="str">
        <f t="shared" si="1"/>
        <v>0.726i</v>
      </c>
      <c r="G32" s="1" t="str">
        <f t="shared" si="2"/>
        <v>2.178i</v>
      </c>
      <c r="H32" s="1" t="str">
        <f t="shared" si="3"/>
        <v>-0.527076+6.45746347019416E-17i</v>
      </c>
      <c r="I32" s="1" t="str">
        <f t="shared" si="4"/>
        <v>0.472924+2.178i</v>
      </c>
      <c r="J32" s="1" t="str">
        <f t="shared" si="5"/>
        <v>0.318324827116877+0.0691200415699825i</v>
      </c>
      <c r="K32" s="1">
        <f t="shared" si="6"/>
        <v>-9.7425074283639397</v>
      </c>
      <c r="L32" s="1">
        <f t="shared" si="7"/>
        <v>12.250850247197425</v>
      </c>
      <c r="M32" s="1">
        <f t="shared" si="8"/>
        <v>0.31832482711687698</v>
      </c>
      <c r="N32" s="1">
        <f t="shared" si="9"/>
        <v>6.9120041569982499E-2</v>
      </c>
    </row>
    <row r="33" spans="4:14">
      <c r="D33" s="1">
        <v>23000</v>
      </c>
      <c r="E33" s="1" t="str">
        <f t="shared" si="0"/>
        <v>23000i</v>
      </c>
      <c r="F33" s="3" t="str">
        <f t="shared" si="1"/>
        <v>0.759i</v>
      </c>
      <c r="G33" s="1" t="str">
        <f t="shared" si="2"/>
        <v>2.277i</v>
      </c>
      <c r="H33" s="1" t="str">
        <f t="shared" si="3"/>
        <v>-0.576081+7.05784747052213E-17i</v>
      </c>
      <c r="I33" s="1" t="str">
        <f t="shared" si="4"/>
        <v>0.423919+2.277i</v>
      </c>
      <c r="J33" s="1" t="str">
        <f t="shared" si="5"/>
        <v>0.322166747328189+0.059979185489951i</v>
      </c>
      <c r="K33" s="1">
        <f t="shared" si="6"/>
        <v>-9.6904054233957488</v>
      </c>
      <c r="L33" s="1">
        <f t="shared" si="7"/>
        <v>10.546263241140581</v>
      </c>
      <c r="M33" s="1">
        <f t="shared" si="8"/>
        <v>0.32216674732818901</v>
      </c>
      <c r="N33" s="1">
        <f t="shared" si="9"/>
        <v>5.9979185489951001E-2</v>
      </c>
    </row>
    <row r="34" spans="4:14">
      <c r="D34" s="1">
        <v>24000</v>
      </c>
      <c r="E34" s="1" t="str">
        <f t="shared" si="0"/>
        <v>24000i</v>
      </c>
      <c r="F34" s="3" t="str">
        <f t="shared" si="1"/>
        <v>0.792i</v>
      </c>
      <c r="G34" s="1" t="str">
        <f t="shared" si="2"/>
        <v>2.376i</v>
      </c>
      <c r="H34" s="1" t="str">
        <f t="shared" si="3"/>
        <v>-0.627264+7.684915204198E-17i</v>
      </c>
      <c r="I34" s="1" t="str">
        <f t="shared" si="4"/>
        <v>0.372736+2.376i</v>
      </c>
      <c r="J34" s="1" t="str">
        <f t="shared" si="5"/>
        <v>0.325327067491511+0.0510358206348973i</v>
      </c>
      <c r="K34" s="1">
        <f t="shared" si="6"/>
        <v>-9.64801056260543</v>
      </c>
      <c r="L34" s="1">
        <f t="shared" si="7"/>
        <v>8.9156357829723589</v>
      </c>
      <c r="M34" s="1">
        <f t="shared" si="8"/>
        <v>0.32532706749151102</v>
      </c>
      <c r="N34" s="1">
        <f t="shared" si="9"/>
        <v>5.1035820634897297E-2</v>
      </c>
    </row>
    <row r="35" spans="4:14">
      <c r="D35" s="1">
        <v>25000</v>
      </c>
      <c r="E35" s="1" t="str">
        <f t="shared" si="0"/>
        <v>25000i</v>
      </c>
      <c r="F35" s="3" t="str">
        <f t="shared" si="1"/>
        <v>0.825i</v>
      </c>
      <c r="G35" s="1" t="str">
        <f t="shared" si="2"/>
        <v>2.475i</v>
      </c>
      <c r="H35" s="1" t="str">
        <f t="shared" si="3"/>
        <v>-0.680625+8.3386666712218E-17i</v>
      </c>
      <c r="I35" s="1" t="str">
        <f t="shared" si="4"/>
        <v>0.319375+2.475i</v>
      </c>
      <c r="J35" s="1" t="str">
        <f t="shared" si="5"/>
        <v>0.327873767595883+0.0423089634448222i</v>
      </c>
      <c r="K35" s="1">
        <f t="shared" si="6"/>
        <v>-9.6141458353395031</v>
      </c>
      <c r="L35" s="1">
        <f t="shared" si="7"/>
        <v>7.3528384459754204</v>
      </c>
      <c r="M35" s="1">
        <f t="shared" si="8"/>
        <v>0.32787376759588299</v>
      </c>
      <c r="N35" s="1">
        <f t="shared" si="9"/>
        <v>4.2308963444822198E-2</v>
      </c>
    </row>
    <row r="36" spans="4:14">
      <c r="D36" s="1">
        <v>26000</v>
      </c>
      <c r="E36" s="1" t="str">
        <f t="shared" si="0"/>
        <v>26000i</v>
      </c>
      <c r="F36" s="3" t="str">
        <f t="shared" si="1"/>
        <v>0.858i</v>
      </c>
      <c r="G36" s="1" t="str">
        <f t="shared" si="2"/>
        <v>2.574i</v>
      </c>
      <c r="H36" s="1" t="str">
        <f t="shared" si="3"/>
        <v>-0.736164+9.01910187159349E-17i</v>
      </c>
      <c r="I36" s="1" t="str">
        <f t="shared" si="4"/>
        <v>0.263836+2.574i</v>
      </c>
      <c r="J36" s="1" t="str">
        <f t="shared" si="5"/>
        <v>0.329867635219252+0.0338115607636778i</v>
      </c>
      <c r="K36" s="1">
        <f t="shared" si="6"/>
        <v>-9.5878154764720431</v>
      </c>
      <c r="L36" s="1">
        <f t="shared" si="7"/>
        <v>5.8524010169156755</v>
      </c>
      <c r="M36" s="1">
        <f t="shared" si="8"/>
        <v>0.329867635219252</v>
      </c>
      <c r="N36" s="1">
        <f t="shared" si="9"/>
        <v>3.3811560763677799E-2</v>
      </c>
    </row>
    <row r="37" spans="4:14">
      <c r="D37" s="1">
        <v>27000</v>
      </c>
      <c r="E37" s="1" t="str">
        <f t="shared" si="0"/>
        <v>27000i</v>
      </c>
      <c r="F37" s="3" t="str">
        <f t="shared" si="1"/>
        <v>0.891i</v>
      </c>
      <c r="G37" s="1" t="str">
        <f t="shared" si="2"/>
        <v>2.673i</v>
      </c>
      <c r="H37" s="1" t="str">
        <f t="shared" si="3"/>
        <v>-0.793881+9.7262208053131E-17i</v>
      </c>
      <c r="I37" s="1" t="str">
        <f t="shared" si="4"/>
        <v>0.206119+2.673i</v>
      </c>
      <c r="J37" s="1" t="str">
        <f t="shared" si="5"/>
        <v>0.33136298897342+0.0255518922275392i</v>
      </c>
      <c r="K37" s="1">
        <f t="shared" si="6"/>
        <v>-9.5681725571251022</v>
      </c>
      <c r="L37" s="1">
        <f t="shared" si="7"/>
        <v>4.4094367006415185</v>
      </c>
      <c r="M37" s="1">
        <f t="shared" si="8"/>
        <v>0.33136298897341998</v>
      </c>
      <c r="N37" s="1">
        <f t="shared" si="9"/>
        <v>2.5551892227539199E-2</v>
      </c>
    </row>
    <row r="38" spans="4:14">
      <c r="D38" s="1">
        <v>28000</v>
      </c>
      <c r="E38" s="1" t="str">
        <f t="shared" si="0"/>
        <v>28000i</v>
      </c>
      <c r="F38" s="3" t="str">
        <f t="shared" si="1"/>
        <v>0.924i</v>
      </c>
      <c r="G38" s="1" t="str">
        <f t="shared" si="2"/>
        <v>2.772i</v>
      </c>
      <c r="H38" s="1" t="str">
        <f t="shared" si="3"/>
        <v>-0.853776+1.04600234723806E-16i</v>
      </c>
      <c r="I38" s="1" t="str">
        <f t="shared" si="4"/>
        <v>0.146224+2.772i</v>
      </c>
      <c r="J38" s="1" t="str">
        <f t="shared" si="5"/>
        <v>0.332408373607021+0.017534661624211i</v>
      </c>
      <c r="K38" s="1">
        <f t="shared" si="6"/>
        <v>-9.5544929927811211</v>
      </c>
      <c r="L38" s="1">
        <f t="shared" si="7"/>
        <v>3.019574357568839</v>
      </c>
      <c r="M38" s="1">
        <f t="shared" si="8"/>
        <v>0.33240837360702102</v>
      </c>
      <c r="N38" s="1">
        <f t="shared" si="9"/>
        <v>1.7534661624210999E-2</v>
      </c>
    </row>
    <row r="39" spans="4:14">
      <c r="D39" s="1">
        <v>29000</v>
      </c>
      <c r="E39" s="1" t="str">
        <f t="shared" si="0"/>
        <v>29000i</v>
      </c>
      <c r="F39" s="3" t="str">
        <f t="shared" si="1"/>
        <v>0.957i</v>
      </c>
      <c r="G39" s="1" t="str">
        <f t="shared" si="2"/>
        <v>2.871i</v>
      </c>
      <c r="H39" s="1" t="str">
        <f t="shared" si="3"/>
        <v>-0.915849+1.12205098727961E-16i</v>
      </c>
      <c r="I39" s="1" t="str">
        <f t="shared" si="4"/>
        <v>0.084151+2.871i</v>
      </c>
      <c r="J39" s="1" t="str">
        <f t="shared" si="5"/>
        <v>0.333047206905253+0.0097618444821609i</v>
      </c>
      <c r="K39" s="1">
        <f t="shared" si="6"/>
        <v>-9.5461545891481219</v>
      </c>
      <c r="L39" s="1">
        <f t="shared" si="7"/>
        <v>1.6788983316420116</v>
      </c>
      <c r="M39" s="1">
        <f t="shared" si="8"/>
        <v>0.33304720690525302</v>
      </c>
      <c r="N39" s="1">
        <f t="shared" si="9"/>
        <v>9.7618444821609002E-3</v>
      </c>
    </row>
    <row r="40" spans="4:14">
      <c r="D40" s="1">
        <v>30000</v>
      </c>
      <c r="E40" s="1" t="str">
        <f t="shared" si="0"/>
        <v>30000i</v>
      </c>
      <c r="F40" s="3" t="str">
        <f t="shared" si="1"/>
        <v>0.99i</v>
      </c>
      <c r="G40" s="1" t="str">
        <f t="shared" si="2"/>
        <v>2.97i</v>
      </c>
      <c r="H40" s="1" t="str">
        <f t="shared" si="3"/>
        <v>-0.9801+1.20076800065594E-16i</v>
      </c>
      <c r="I40" s="1" t="str">
        <f t="shared" si="4"/>
        <v>0.0199+2.97i</v>
      </c>
      <c r="J40" s="1" t="str">
        <f t="shared" si="5"/>
        <v>0.333318369167843+0.00223334530183167i</v>
      </c>
      <c r="K40" s="1">
        <f t="shared" si="6"/>
        <v>-9.5426200644045895</v>
      </c>
      <c r="L40" s="1">
        <f t="shared" si="7"/>
        <v>0.3838952693844338</v>
      </c>
      <c r="M40" s="1">
        <f t="shared" si="8"/>
        <v>0.33331836916784302</v>
      </c>
      <c r="N40" s="1">
        <f t="shared" si="9"/>
        <v>2.2333453018316702E-3</v>
      </c>
    </row>
    <row r="41" spans="4:14">
      <c r="D41" s="1">
        <v>31000</v>
      </c>
      <c r="E41" s="1" t="str">
        <f t="shared" si="0"/>
        <v>31000i</v>
      </c>
      <c r="F41" s="3" t="str">
        <f t="shared" si="1"/>
        <v>1.023i</v>
      </c>
      <c r="G41" s="1" t="str">
        <f t="shared" si="2"/>
        <v>3.069i</v>
      </c>
      <c r="H41" s="1" t="str">
        <f t="shared" si="3"/>
        <v>-1.046529+1.28215338736706E-16i</v>
      </c>
      <c r="I41" s="1" t="str">
        <f t="shared" si="4"/>
        <v>-0.046529+3.069i</v>
      </c>
      <c r="J41" s="1" t="str">
        <f t="shared" si="5"/>
        <v>0.333256732659012-0.00505249348774558i</v>
      </c>
      <c r="K41" s="1">
        <f t="shared" si="6"/>
        <v>-9.5434232265890788</v>
      </c>
      <c r="L41" s="1">
        <f t="shared" si="7"/>
        <v>-0.86859273225120148</v>
      </c>
      <c r="M41" s="1">
        <f t="shared" si="8"/>
        <v>0.33325673265901201</v>
      </c>
      <c r="N41" s="1">
        <f t="shared" si="9"/>
        <v>-5.05249348774558E-3</v>
      </c>
    </row>
    <row r="42" spans="4:14">
      <c r="D42" s="1">
        <v>32000</v>
      </c>
      <c r="E42" s="1" t="str">
        <f t="shared" si="0"/>
        <v>32000i</v>
      </c>
      <c r="F42" s="3" t="str">
        <f t="shared" si="1"/>
        <v>1.056i</v>
      </c>
      <c r="G42" s="1" t="str">
        <f t="shared" si="2"/>
        <v>3.168i</v>
      </c>
      <c r="H42" s="1" t="str">
        <f t="shared" si="3"/>
        <v>-1.115136+1.36620714741298E-16i</v>
      </c>
      <c r="I42" s="1" t="str">
        <f t="shared" si="4"/>
        <v>-0.115136+3.168i</v>
      </c>
      <c r="J42" s="1" t="str">
        <f t="shared" si="5"/>
        <v>0.33289363237029-0.012098497871397i</v>
      </c>
      <c r="K42" s="1">
        <f t="shared" si="6"/>
        <v>-9.5481576672098374</v>
      </c>
      <c r="L42" s="1">
        <f t="shared" si="7"/>
        <v>-2.0814093169324841</v>
      </c>
      <c r="M42" s="1">
        <f t="shared" si="8"/>
        <v>0.33289363237029002</v>
      </c>
      <c r="N42" s="1">
        <f t="shared" si="9"/>
        <v>-1.2098497871396999E-2</v>
      </c>
    </row>
    <row r="43" spans="4:14">
      <c r="D43" s="1">
        <v>33000</v>
      </c>
      <c r="E43" s="1" t="str">
        <f t="shared" si="0"/>
        <v>33000i</v>
      </c>
      <c r="F43" s="3" t="str">
        <f t="shared" si="1"/>
        <v>1.089i</v>
      </c>
      <c r="G43" s="1" t="str">
        <f t="shared" si="2"/>
        <v>3.267i</v>
      </c>
      <c r="H43" s="1" t="str">
        <f t="shared" si="3"/>
        <v>-1.185921+1.45292928079369E-16i</v>
      </c>
      <c r="I43" s="1" t="str">
        <f t="shared" si="4"/>
        <v>-0.185921+3.267i</v>
      </c>
      <c r="J43" s="1" t="str">
        <f t="shared" si="5"/>
        <v>0.332257281648372-0.0189083581454995i</v>
      </c>
      <c r="K43" s="1">
        <f t="shared" si="6"/>
        <v>-9.5564674713633284</v>
      </c>
      <c r="L43" s="1">
        <f t="shared" si="7"/>
        <v>-3.2571200385372783</v>
      </c>
      <c r="M43" s="1">
        <f t="shared" si="8"/>
        <v>0.33225728164837198</v>
      </c>
      <c r="N43" s="1">
        <f t="shared" si="9"/>
        <v>-1.8908358145499501E-2</v>
      </c>
    </row>
    <row r="44" spans="4:14">
      <c r="D44" s="1">
        <v>34000</v>
      </c>
      <c r="E44" s="1" t="str">
        <f t="shared" si="0"/>
        <v>34000i</v>
      </c>
      <c r="F44" s="3" t="str">
        <f t="shared" si="1"/>
        <v>1.122i</v>
      </c>
      <c r="G44" s="1" t="str">
        <f t="shared" si="2"/>
        <v>3.366i</v>
      </c>
      <c r="H44" s="1" t="str">
        <f t="shared" si="3"/>
        <v>-1.258884+1.54231978750918E-16i</v>
      </c>
      <c r="I44" s="1" t="str">
        <f t="shared" si="4"/>
        <v>-0.258884+3.366i</v>
      </c>
      <c r="J44" s="1" t="str">
        <f t="shared" si="5"/>
        <v>0.33137313734176-0.0254863943219204i</v>
      </c>
      <c r="K44" s="1">
        <f t="shared" si="6"/>
        <v>-9.5680395515382397</v>
      </c>
      <c r="L44" s="1">
        <f t="shared" si="7"/>
        <v>-4.3980441029179964</v>
      </c>
      <c r="M44" s="1">
        <f t="shared" si="8"/>
        <v>0.33137313734175999</v>
      </c>
      <c r="N44" s="1">
        <f t="shared" si="9"/>
        <v>-2.5486394321920399E-2</v>
      </c>
    </row>
    <row r="45" spans="4:14">
      <c r="D45" s="1">
        <v>35000</v>
      </c>
      <c r="E45" s="1" t="str">
        <f t="shared" si="0"/>
        <v>35000i</v>
      </c>
      <c r="F45" s="3" t="str">
        <f t="shared" si="1"/>
        <v>1.155i</v>
      </c>
      <c r="G45" s="1" t="str">
        <f t="shared" si="2"/>
        <v>3.465i</v>
      </c>
      <c r="H45" s="1" t="str">
        <f t="shared" si="3"/>
        <v>-1.334025+1.63437866755947E-16i</v>
      </c>
      <c r="I45" s="1" t="str">
        <f t="shared" si="4"/>
        <v>-0.334025+3.465i</v>
      </c>
      <c r="J45" s="1" t="str">
        <f t="shared" si="5"/>
        <v>0.330264219528404-0.031837375448189i</v>
      </c>
      <c r="K45" s="1">
        <f t="shared" si="6"/>
        <v>-9.5825972947843585</v>
      </c>
      <c r="L45" s="1">
        <f t="shared" si="7"/>
        <v>-5.506282221342504</v>
      </c>
      <c r="M45" s="1">
        <f t="shared" si="8"/>
        <v>0.33026421952840401</v>
      </c>
      <c r="N45" s="1">
        <f t="shared" si="9"/>
        <v>-3.1837375448189001E-2</v>
      </c>
    </row>
    <row r="46" spans="4:14">
      <c r="D46" s="1">
        <v>36000</v>
      </c>
      <c r="E46" s="1" t="str">
        <f t="shared" si="0"/>
        <v>36000i</v>
      </c>
      <c r="F46" s="3" t="str">
        <f t="shared" si="1"/>
        <v>1.188i</v>
      </c>
      <c r="G46" s="1" t="str">
        <f t="shared" si="2"/>
        <v>3.564i</v>
      </c>
      <c r="H46" s="1" t="str">
        <f t="shared" si="3"/>
        <v>-1.411344+1.72910592094455E-16i</v>
      </c>
      <c r="I46" s="1" t="str">
        <f t="shared" si="4"/>
        <v>-0.411344+3.564i</v>
      </c>
      <c r="J46" s="1" t="str">
        <f t="shared" si="5"/>
        <v>0.328951390876596-0.0379663807319704i</v>
      </c>
      <c r="K46" s="1">
        <f t="shared" si="6"/>
        <v>-9.5998952769293773</v>
      </c>
      <c r="L46" s="1">
        <f t="shared" si="7"/>
        <v>-6.5837410589070195</v>
      </c>
      <c r="M46" s="1">
        <f t="shared" si="8"/>
        <v>0.32895139087659597</v>
      </c>
      <c r="N46" s="1">
        <f t="shared" si="9"/>
        <v>-3.7966380731970402E-2</v>
      </c>
    </row>
    <row r="47" spans="4:14">
      <c r="D47" s="1">
        <v>37000</v>
      </c>
      <c r="E47" s="1" t="str">
        <f t="shared" si="0"/>
        <v>37000i</v>
      </c>
      <c r="F47" s="3" t="str">
        <f t="shared" si="1"/>
        <v>1.221i</v>
      </c>
      <c r="G47" s="1" t="str">
        <f t="shared" si="2"/>
        <v>3.663i</v>
      </c>
      <c r="H47" s="1" t="str">
        <f t="shared" si="3"/>
        <v>-1.490841+1.82650154766442E-16i</v>
      </c>
      <c r="I47" s="1" t="str">
        <f t="shared" si="4"/>
        <v>-0.490841+3.663i</v>
      </c>
      <c r="J47" s="1" t="str">
        <f t="shared" si="5"/>
        <v>0.327453600441618-0.0438786930642546i</v>
      </c>
      <c r="K47" s="1">
        <f t="shared" si="6"/>
        <v>-9.6197148474234986</v>
      </c>
      <c r="L47" s="1">
        <f t="shared" si="7"/>
        <v>-7.6321547065094641</v>
      </c>
      <c r="M47" s="1">
        <f t="shared" si="8"/>
        <v>0.32745360044161798</v>
      </c>
      <c r="N47" s="1">
        <f t="shared" si="9"/>
        <v>-4.3878693064254598E-2</v>
      </c>
    </row>
    <row r="48" spans="4:14">
      <c r="D48" s="1">
        <v>38000</v>
      </c>
      <c r="E48" s="1" t="str">
        <f t="shared" si="0"/>
        <v>38000i</v>
      </c>
      <c r="F48" s="3" t="str">
        <f t="shared" si="1"/>
        <v>1.254i</v>
      </c>
      <c r="G48" s="1" t="str">
        <f t="shared" si="2"/>
        <v>3.762i</v>
      </c>
      <c r="H48" s="1" t="str">
        <f t="shared" si="3"/>
        <v>-1.572516+1.92656554771909E-16i</v>
      </c>
      <c r="I48" s="1" t="str">
        <f t="shared" si="4"/>
        <v>-0.572516+3.762i</v>
      </c>
      <c r="J48" s="1" t="str">
        <f t="shared" si="5"/>
        <v>0.325788096325492-0.0495797176384596i</v>
      </c>
      <c r="K48" s="1">
        <f t="shared" si="6"/>
        <v>-9.6418604274777771</v>
      </c>
      <c r="L48" s="1">
        <f t="shared" si="7"/>
        <v>-8.6531035537443</v>
      </c>
      <c r="M48" s="1">
        <f t="shared" si="8"/>
        <v>0.32578809632549199</v>
      </c>
      <c r="N48" s="1">
        <f t="shared" si="9"/>
        <v>-4.95797176384596E-2</v>
      </c>
    </row>
    <row r="49" spans="4:14">
      <c r="D49" s="1">
        <v>39000</v>
      </c>
      <c r="E49" s="1" t="str">
        <f t="shared" si="0"/>
        <v>39000i</v>
      </c>
      <c r="F49" s="3" t="str">
        <f t="shared" si="1"/>
        <v>1.287i</v>
      </c>
      <c r="G49" s="1" t="str">
        <f t="shared" si="2"/>
        <v>3.861i</v>
      </c>
      <c r="H49" s="1" t="str">
        <f t="shared" si="3"/>
        <v>-1.656369+2.02929792110853E-16i</v>
      </c>
      <c r="I49" s="1" t="str">
        <f t="shared" si="4"/>
        <v>-0.656369+3.861i</v>
      </c>
      <c r="J49" s="1" t="str">
        <f t="shared" si="5"/>
        <v>0.323970611198554-0.055074919995282i</v>
      </c>
      <c r="K49" s="1">
        <f t="shared" si="6"/>
        <v>-9.6661563949203817</v>
      </c>
      <c r="L49" s="1">
        <f t="shared" si="7"/>
        <v>-9.6480308932948091</v>
      </c>
      <c r="M49" s="1">
        <f t="shared" si="8"/>
        <v>0.32397061119855403</v>
      </c>
      <c r="N49" s="1">
        <f t="shared" si="9"/>
        <v>-5.5074919995282003E-2</v>
      </c>
    </row>
    <row r="50" spans="4:14">
      <c r="D50" s="1">
        <v>40000</v>
      </c>
      <c r="E50" s="1" t="str">
        <f t="shared" si="0"/>
        <v>40000i</v>
      </c>
      <c r="F50" s="3" t="str">
        <f t="shared" si="1"/>
        <v>1.32i</v>
      </c>
      <c r="G50" s="1" t="str">
        <f t="shared" si="2"/>
        <v>3.96i</v>
      </c>
      <c r="H50" s="1" t="str">
        <f t="shared" si="3"/>
        <v>-1.7424+2.13469866783278E-16i</v>
      </c>
      <c r="I50" s="1" t="str">
        <f t="shared" si="4"/>
        <v>-0.7424+3.96i</v>
      </c>
      <c r="J50" s="1" t="str">
        <f t="shared" si="5"/>
        <v>0.322015524243245-0.0603697790904507i</v>
      </c>
      <c r="K50" s="1">
        <f t="shared" si="6"/>
        <v>-9.6924444535098182</v>
      </c>
      <c r="L50" s="1">
        <f t="shared" si="7"/>
        <v>-10.61825754539054</v>
      </c>
      <c r="M50" s="1">
        <f t="shared" si="8"/>
        <v>0.32201552424324498</v>
      </c>
      <c r="N50" s="1">
        <f t="shared" si="9"/>
        <v>-6.0369779090450701E-2</v>
      </c>
    </row>
    <row r="51" spans="4:14">
      <c r="D51" s="1">
        <v>41000</v>
      </c>
      <c r="E51" s="1" t="str">
        <f t="shared" si="0"/>
        <v>41000i</v>
      </c>
      <c r="F51" s="3" t="str">
        <f t="shared" si="1"/>
        <v>1.353i</v>
      </c>
      <c r="G51" s="1" t="str">
        <f t="shared" si="2"/>
        <v>4.059i</v>
      </c>
      <c r="H51" s="1" t="str">
        <f t="shared" si="3"/>
        <v>-1.830609+2.24276778789181E-16i</v>
      </c>
      <c r="I51" s="1" t="str">
        <f t="shared" si="4"/>
        <v>-0.830609+4.059i</v>
      </c>
      <c r="J51" s="1" t="str">
        <f t="shared" si="5"/>
        <v>0.319936002658021-0.0654697519664391i</v>
      </c>
      <c r="K51" s="1">
        <f t="shared" si="6"/>
        <v>-9.7205814037507636</v>
      </c>
      <c r="L51" s="1">
        <f t="shared" si="7"/>
        <v>-11.564994753628159</v>
      </c>
      <c r="M51" s="1">
        <f t="shared" si="8"/>
        <v>0.31993600265802102</v>
      </c>
      <c r="N51" s="1">
        <f t="shared" si="9"/>
        <v>-6.5469751966439102E-2</v>
      </c>
    </row>
    <row r="52" spans="4:14">
      <c r="D52" s="1">
        <v>42000</v>
      </c>
      <c r="E52" s="1" t="str">
        <f t="shared" si="0"/>
        <v>42000i</v>
      </c>
      <c r="F52" s="3" t="str">
        <f t="shared" si="1"/>
        <v>1.386i</v>
      </c>
      <c r="G52" s="1" t="str">
        <f t="shared" si="2"/>
        <v>4.158i</v>
      </c>
      <c r="H52" s="1" t="str">
        <f t="shared" si="3"/>
        <v>-1.920996+2.35350528128564E-16i</v>
      </c>
      <c r="I52" s="1" t="str">
        <f t="shared" si="4"/>
        <v>-0.920996+4.158i</v>
      </c>
      <c r="J52" s="1" t="str">
        <f t="shared" si="5"/>
        <v>0.31774412546661-0.0703802473733156i</v>
      </c>
      <c r="K52" s="1">
        <f t="shared" si="6"/>
        <v>-9.750437247651174</v>
      </c>
      <c r="L52" s="1">
        <f t="shared" si="7"/>
        <v>-12.489355570660363</v>
      </c>
      <c r="M52" s="1">
        <f t="shared" si="8"/>
        <v>0.31774412546661002</v>
      </c>
      <c r="N52" s="1">
        <f t="shared" si="9"/>
        <v>-7.0380247373315594E-2</v>
      </c>
    </row>
    <row r="53" spans="4:14">
      <c r="D53" s="1">
        <v>43000</v>
      </c>
      <c r="E53" s="1" t="str">
        <f t="shared" si="0"/>
        <v>43000i</v>
      </c>
      <c r="F53" s="3" t="str">
        <f t="shared" si="1"/>
        <v>1.419i</v>
      </c>
      <c r="G53" s="1" t="str">
        <f t="shared" si="2"/>
        <v>4.257i</v>
      </c>
      <c r="H53" s="1" t="str">
        <f t="shared" si="3"/>
        <v>-2.013561+2.46691114801426E-16i</v>
      </c>
      <c r="I53" s="1" t="str">
        <f t="shared" si="4"/>
        <v>-1.013561+4.257i</v>
      </c>
      <c r="J53" s="1" t="str">
        <f t="shared" si="5"/>
        <v>0.31545099202128-0.0751066062776793i</v>
      </c>
      <c r="K53" s="1">
        <f t="shared" si="6"/>
        <v>-9.7818935721861617</v>
      </c>
      <c r="L53" s="1">
        <f t="shared" si="7"/>
        <v>-13.392364923585276</v>
      </c>
      <c r="M53" s="1">
        <f t="shared" si="8"/>
        <v>0.31545099202128002</v>
      </c>
      <c r="N53" s="1">
        <f t="shared" si="9"/>
        <v>-7.5106606277679303E-2</v>
      </c>
    </row>
    <row r="54" spans="4:14">
      <c r="D54" s="1">
        <v>44000</v>
      </c>
      <c r="E54" s="1" t="str">
        <f t="shared" si="0"/>
        <v>44000i</v>
      </c>
      <c r="F54" s="3" t="str">
        <f t="shared" si="1"/>
        <v>1.452i</v>
      </c>
      <c r="G54" s="1" t="str">
        <f t="shared" si="2"/>
        <v>4.356i</v>
      </c>
      <c r="H54" s="1" t="str">
        <f t="shared" si="3"/>
        <v>-2.108304+2.58298538807767E-16i</v>
      </c>
      <c r="I54" s="1" t="str">
        <f t="shared" si="4"/>
        <v>-1.108304+4.356i</v>
      </c>
      <c r="J54" s="1" t="str">
        <f t="shared" si="5"/>
        <v>0.313066817270385-0.0796540876602472i</v>
      </c>
      <c r="K54" s="1">
        <f t="shared" si="6"/>
        <v>-9.8148421661431602</v>
      </c>
      <c r="L54" s="1">
        <f t="shared" si="7"/>
        <v>-14.274968523899318</v>
      </c>
      <c r="M54" s="1">
        <f t="shared" si="8"/>
        <v>0.31306681727038499</v>
      </c>
      <c r="N54" s="1">
        <f t="shared" si="9"/>
        <v>-7.9654087660247203E-2</v>
      </c>
    </row>
    <row r="55" spans="4:14">
      <c r="D55" s="1">
        <v>45000</v>
      </c>
      <c r="E55" s="1" t="str">
        <f t="shared" si="0"/>
        <v>45000i</v>
      </c>
      <c r="F55" s="3" t="str">
        <f t="shared" si="1"/>
        <v>1.485i</v>
      </c>
      <c r="G55" s="1" t="str">
        <f t="shared" si="2"/>
        <v>4.455i</v>
      </c>
      <c r="H55" s="1" t="str">
        <f t="shared" si="3"/>
        <v>-2.205225+2.70172800147587E-16i</v>
      </c>
      <c r="I55" s="1" t="str">
        <f t="shared" si="4"/>
        <v>-1.205225+4.455i</v>
      </c>
      <c r="J55" s="1" t="str">
        <f t="shared" si="5"/>
        <v>0.310601015579339-0.0840278583617529i</v>
      </c>
      <c r="K55" s="1">
        <f t="shared" si="6"/>
        <v>-9.8491838330206889</v>
      </c>
      <c r="L55" s="1">
        <f t="shared" si="7"/>
        <v>-15.138040765203405</v>
      </c>
      <c r="M55" s="1">
        <f t="shared" si="8"/>
        <v>0.310601015579339</v>
      </c>
      <c r="N55" s="1">
        <f t="shared" si="9"/>
        <v>-8.4027858361752902E-2</v>
      </c>
    </row>
    <row r="56" spans="4:14">
      <c r="D56" s="1">
        <v>46000</v>
      </c>
      <c r="E56" s="1" t="str">
        <f t="shared" si="0"/>
        <v>46000i</v>
      </c>
      <c r="F56" s="3" t="str">
        <f t="shared" si="1"/>
        <v>1.518i</v>
      </c>
      <c r="G56" s="1" t="str">
        <f t="shared" si="2"/>
        <v>4.554i</v>
      </c>
      <c r="H56" s="1" t="str">
        <f t="shared" si="3"/>
        <v>-2.304324+2.82313898820885E-16i</v>
      </c>
      <c r="I56" s="1" t="str">
        <f t="shared" si="4"/>
        <v>-1.304324+4.554i</v>
      </c>
      <c r="J56" s="1" t="str">
        <f t="shared" si="5"/>
        <v>0.308062274648072-0.0882329860162653i</v>
      </c>
      <c r="K56" s="1">
        <f t="shared" si="6"/>
        <v>-9.8848273691332711</v>
      </c>
      <c r="L56" s="1">
        <f t="shared" si="7"/>
        <v>-15.982391733074582</v>
      </c>
      <c r="M56" s="1">
        <f t="shared" si="8"/>
        <v>0.30806227464807201</v>
      </c>
      <c r="N56" s="1">
        <f t="shared" si="9"/>
        <v>-8.8232986016265294E-2</v>
      </c>
    </row>
    <row r="57" spans="4:14">
      <c r="D57" s="1">
        <v>47000</v>
      </c>
      <c r="E57" s="1" t="str">
        <f t="shared" si="0"/>
        <v>47000i</v>
      </c>
      <c r="F57" s="3" t="str">
        <f t="shared" si="1"/>
        <v>1.551i</v>
      </c>
      <c r="G57" s="1" t="str">
        <f t="shared" si="2"/>
        <v>4.653i</v>
      </c>
      <c r="H57" s="1" t="str">
        <f t="shared" si="3"/>
        <v>-2.405601+2.94721834827663E-16i</v>
      </c>
      <c r="I57" s="1" t="str">
        <f t="shared" si="4"/>
        <v>-1.405601+4.653i</v>
      </c>
      <c r="J57" s="1" t="str">
        <f t="shared" si="5"/>
        <v>0.305458620853924-0.092274434328583i</v>
      </c>
      <c r="K57" s="1">
        <f t="shared" si="6"/>
        <v>-9.9216886813441292</v>
      </c>
      <c r="L57" s="1">
        <f t="shared" si="7"/>
        <v>-16.808773435269224</v>
      </c>
      <c r="M57" s="1">
        <f t="shared" si="8"/>
        <v>0.305458620853924</v>
      </c>
      <c r="N57" s="1">
        <f t="shared" si="9"/>
        <v>-9.2274434328582997E-2</v>
      </c>
    </row>
    <row r="58" spans="4:14">
      <c r="D58" s="1">
        <v>48000</v>
      </c>
      <c r="E58" s="1" t="str">
        <f t="shared" si="0"/>
        <v>48000i</v>
      </c>
      <c r="F58" s="3" t="str">
        <f t="shared" si="1"/>
        <v>1.584i</v>
      </c>
      <c r="G58" s="1" t="str">
        <f t="shared" si="2"/>
        <v>4.752i</v>
      </c>
      <c r="H58" s="1" t="str">
        <f t="shared" si="3"/>
        <v>-2.509056+3.0739660816792E-16i</v>
      </c>
      <c r="I58" s="1" t="str">
        <f t="shared" si="4"/>
        <v>-1.509056+4.752i</v>
      </c>
      <c r="J58" s="1" t="str">
        <f t="shared" si="5"/>
        <v>0.302797477163499-0.0961570601217259i</v>
      </c>
      <c r="K58" s="1">
        <f t="shared" si="6"/>
        <v>-9.9596900231479655</v>
      </c>
      <c r="L58" s="1">
        <f t="shared" si="7"/>
        <v>-17.617885346375665</v>
      </c>
      <c r="M58" s="1">
        <f t="shared" si="8"/>
        <v>0.30279747716349897</v>
      </c>
      <c r="N58" s="1">
        <f t="shared" si="9"/>
        <v>-9.6157060121725896E-2</v>
      </c>
    </row>
    <row r="59" spans="4:14">
      <c r="D59" s="1">
        <v>49000</v>
      </c>
      <c r="E59" s="1" t="str">
        <f t="shared" si="0"/>
        <v>49000i</v>
      </c>
      <c r="F59" s="3" t="str">
        <f t="shared" si="1"/>
        <v>1.617i</v>
      </c>
      <c r="G59" s="1" t="str">
        <f t="shared" si="2"/>
        <v>4.851i</v>
      </c>
      <c r="H59" s="1" t="str">
        <f t="shared" si="3"/>
        <v>-2.614689+3.20338218841657E-16i</v>
      </c>
      <c r="I59" s="1" t="str">
        <f t="shared" si="4"/>
        <v>-1.614689+4.851i</v>
      </c>
      <c r="J59" s="1" t="str">
        <f t="shared" si="5"/>
        <v>0.300085714596935-0.0998856117123913i</v>
      </c>
      <c r="K59" s="1">
        <f t="shared" si="6"/>
        <v>-9.9987593313483316</v>
      </c>
      <c r="L59" s="1">
        <f t="shared" si="7"/>
        <v>-18.410379348891681</v>
      </c>
      <c r="M59" s="1">
        <f t="shared" si="8"/>
        <v>0.300085714596935</v>
      </c>
      <c r="N59" s="1">
        <f t="shared" si="9"/>
        <v>-9.9885611712391298E-2</v>
      </c>
    </row>
    <row r="60" spans="4:14">
      <c r="D60" s="1">
        <v>50000</v>
      </c>
      <c r="E60" s="1" t="str">
        <f t="shared" si="0"/>
        <v>50000i</v>
      </c>
      <c r="F60" s="3" t="str">
        <f t="shared" si="1"/>
        <v>1.65i</v>
      </c>
      <c r="G60" s="1" t="str">
        <f t="shared" si="2"/>
        <v>4.95i</v>
      </c>
      <c r="H60" s="1" t="str">
        <f t="shared" si="3"/>
        <v>-2.7225+3.33546666848872E-16i</v>
      </c>
      <c r="I60" s="1" t="str">
        <f t="shared" si="4"/>
        <v>-1.7225+4.95i</v>
      </c>
      <c r="J60" s="1" t="str">
        <f t="shared" si="5"/>
        <v>0.297329698090223-0.10346472827483i</v>
      </c>
      <c r="K60" s="1">
        <f t="shared" si="6"/>
        <v>-10.038829648468607</v>
      </c>
      <c r="L60" s="1">
        <f t="shared" si="7"/>
        <v>-19.186864142203358</v>
      </c>
      <c r="M60" s="1">
        <f t="shared" si="8"/>
        <v>0.29732969809022303</v>
      </c>
      <c r="N60" s="1">
        <f t="shared" si="9"/>
        <v>-0.10346472827483</v>
      </c>
    </row>
    <row r="61" spans="4:14">
      <c r="D61" s="1">
        <v>51000</v>
      </c>
      <c r="E61" s="1" t="str">
        <f t="shared" si="0"/>
        <v>51000i</v>
      </c>
      <c r="F61" s="3" t="str">
        <f t="shared" si="1"/>
        <v>1.683i</v>
      </c>
      <c r="G61" s="1" t="str">
        <f t="shared" si="2"/>
        <v>5.049i</v>
      </c>
      <c r="H61" s="1" t="str">
        <f t="shared" si="3"/>
        <v>-2.832489+3.47021952189566E-16i</v>
      </c>
      <c r="I61" s="1" t="str">
        <f t="shared" si="4"/>
        <v>-1.832489+5.049i</v>
      </c>
      <c r="J61" s="1" t="str">
        <f t="shared" si="5"/>
        <v>0.294535327482759-0.106898939933364i</v>
      </c>
      <c r="K61" s="1">
        <f t="shared" si="6"/>
        <v>-10.079838618421459</v>
      </c>
      <c r="L61" s="1">
        <f t="shared" si="7"/>
        <v>-19.947909181861171</v>
      </c>
      <c r="M61" s="1">
        <f t="shared" si="8"/>
        <v>0.29453532748275901</v>
      </c>
      <c r="N61" s="1">
        <f t="shared" si="9"/>
        <v>-0.106898939933364</v>
      </c>
    </row>
    <row r="62" spans="4:14">
      <c r="D62" s="1">
        <v>52000</v>
      </c>
      <c r="E62" s="1" t="str">
        <f t="shared" si="0"/>
        <v>52000i</v>
      </c>
      <c r="F62" s="3" t="str">
        <f t="shared" si="1"/>
        <v>1.716i</v>
      </c>
      <c r="G62" s="1" t="str">
        <f t="shared" si="2"/>
        <v>5.148i</v>
      </c>
      <c r="H62" s="1" t="str">
        <f t="shared" si="3"/>
        <v>-2.944656+3.6076407486374E-16i</v>
      </c>
      <c r="I62" s="1" t="str">
        <f t="shared" si="4"/>
        <v>-1.944656+5.148i</v>
      </c>
      <c r="J62" s="1" t="str">
        <f t="shared" si="5"/>
        <v>0.291708074255584-0.110192668385697i</v>
      </c>
      <c r="K62" s="1">
        <f t="shared" si="6"/>
        <v>-10.121728044936608</v>
      </c>
      <c r="L62" s="1">
        <f t="shared" si="7"/>
        <v>-20.694048203689658</v>
      </c>
      <c r="M62" s="1">
        <f t="shared" si="8"/>
        <v>0.29170807425558398</v>
      </c>
      <c r="N62" s="1">
        <f t="shared" si="9"/>
        <v>-0.110192668385697</v>
      </c>
    </row>
    <row r="63" spans="4:14">
      <c r="D63" s="1">
        <v>53000</v>
      </c>
      <c r="E63" s="1" t="str">
        <f t="shared" si="0"/>
        <v>53000i</v>
      </c>
      <c r="F63" s="3" t="str">
        <f t="shared" si="1"/>
        <v>1.749i</v>
      </c>
      <c r="G63" s="1" t="str">
        <f t="shared" si="2"/>
        <v>5.247i</v>
      </c>
      <c r="H63" s="1" t="str">
        <f t="shared" si="3"/>
        <v>-3.059001+3.74773034871392E-16i</v>
      </c>
      <c r="I63" s="1" t="str">
        <f t="shared" si="4"/>
        <v>-2.059001+5.247i</v>
      </c>
      <c r="J63" s="1" t="str">
        <f t="shared" si="5"/>
        <v>0.288853014558573-0.113350227907207i</v>
      </c>
      <c r="K63" s="1">
        <f t="shared" si="6"/>
        <v>-10.164443503882863</v>
      </c>
      <c r="L63" s="1">
        <f t="shared" si="7"/>
        <v>-21.42578238046038</v>
      </c>
      <c r="M63" s="1">
        <f t="shared" si="8"/>
        <v>0.28885301455857298</v>
      </c>
      <c r="N63" s="1">
        <f t="shared" si="9"/>
        <v>-0.113350227907207</v>
      </c>
    </row>
    <row r="64" spans="4:14">
      <c r="D64" s="1">
        <v>54000</v>
      </c>
      <c r="E64" s="1" t="str">
        <f t="shared" si="0"/>
        <v>54000i</v>
      </c>
      <c r="F64" s="3" t="str">
        <f t="shared" si="1"/>
        <v>1.782i</v>
      </c>
      <c r="G64" s="1" t="str">
        <f t="shared" si="2"/>
        <v>5.346i</v>
      </c>
      <c r="H64" s="1" t="str">
        <f t="shared" si="3"/>
        <v>-3.175524+3.89048832212525E-16i</v>
      </c>
      <c r="I64" s="1" t="str">
        <f t="shared" si="4"/>
        <v>-2.175524+5.346i</v>
      </c>
      <c r="J64" s="1" t="str">
        <f t="shared" si="5"/>
        <v>0.285974858990023-0.116375826623534i</v>
      </c>
      <c r="K64" s="1">
        <f t="shared" si="6"/>
        <v>-10.207934001984302</v>
      </c>
      <c r="L64" s="1">
        <f t="shared" si="7"/>
        <v>-22.143583152952719</v>
      </c>
      <c r="M64" s="1">
        <f t="shared" si="8"/>
        <v>0.28597485899002301</v>
      </c>
      <c r="N64" s="1">
        <f t="shared" si="9"/>
        <v>-0.116375826623534</v>
      </c>
    </row>
    <row r="65" spans="4:14">
      <c r="D65" s="1">
        <v>55000</v>
      </c>
      <c r="E65" s="1" t="str">
        <f t="shared" si="0"/>
        <v>55000i</v>
      </c>
      <c r="F65" s="3" t="str">
        <f t="shared" si="1"/>
        <v>1.815i</v>
      </c>
      <c r="G65" s="1" t="str">
        <f t="shared" si="2"/>
        <v>5.445i</v>
      </c>
      <c r="H65" s="1" t="str">
        <f t="shared" si="3"/>
        <v>-3.294225+4.03591466887135E-16i</v>
      </c>
      <c r="I65" s="1" t="str">
        <f t="shared" si="4"/>
        <v>-2.294225+5.445i</v>
      </c>
      <c r="J65" s="1" t="str">
        <f t="shared" si="5"/>
        <v>0.283077979527996-0.119273567967423i</v>
      </c>
      <c r="K65" s="1">
        <f t="shared" si="6"/>
        <v>-10.252151675567321</v>
      </c>
      <c r="L65" s="1">
        <f t="shared" si="7"/>
        <v>-22.847894772103231</v>
      </c>
      <c r="M65" s="1">
        <f t="shared" si="8"/>
        <v>0.28307797952799602</v>
      </c>
      <c r="N65" s="1">
        <f t="shared" si="9"/>
        <v>-0.119273567967423</v>
      </c>
    </row>
    <row r="66" spans="4:14">
      <c r="D66" s="1">
        <v>56000</v>
      </c>
      <c r="E66" s="1" t="str">
        <f t="shared" si="0"/>
        <v>56000i</v>
      </c>
      <c r="F66" s="3" t="str">
        <f t="shared" si="1"/>
        <v>1.848i</v>
      </c>
      <c r="G66" s="1" t="str">
        <f t="shared" si="2"/>
        <v>5.544i</v>
      </c>
      <c r="H66" s="1" t="str">
        <f t="shared" si="3"/>
        <v>-3.415104+4.18400938895225E-16i</v>
      </c>
      <c r="I66" s="1" t="str">
        <f t="shared" si="4"/>
        <v>-2.415104+5.544i</v>
      </c>
      <c r="J66" s="1" t="str">
        <f t="shared" si="5"/>
        <v>0.280166433957852-0.122047452257818i</v>
      </c>
      <c r="K66" s="1">
        <f t="shared" si="6"/>
        <v>-10.297051523926736</v>
      </c>
      <c r="L66" s="1">
        <f t="shared" si="7"/>
        <v>-23.539136584494312</v>
      </c>
      <c r="M66" s="1">
        <f t="shared" si="8"/>
        <v>0.28016643395785201</v>
      </c>
      <c r="N66" s="1">
        <f t="shared" si="9"/>
        <v>-0.122047452257818</v>
      </c>
    </row>
    <row r="67" spans="4:14">
      <c r="D67" s="1">
        <v>57000</v>
      </c>
      <c r="E67" s="1" t="str">
        <f t="shared" ref="E67:E130" si="10">COMPLEX(0,D67)</f>
        <v>57000i</v>
      </c>
      <c r="F67" s="3" t="str">
        <f t="shared" ref="F67:F130" si="11">IMPRODUCT(E67,$B$1*$B$4)</f>
        <v>1.881i</v>
      </c>
      <c r="G67" s="1" t="str">
        <f t="shared" ref="G67:G130" si="12">IMPRODUCT(E67,($B$3*$B$1+$B$4*$B$2+$B$1*$B$4))</f>
        <v>5.643i</v>
      </c>
      <c r="H67" s="1" t="str">
        <f t="shared" ref="H67:H130" si="13">IMPRODUCT(IMPOWER(E67,2),$B$3*$B$4*$B$1*$B$2)</f>
        <v>-3.538161+4.33477248236794E-16i</v>
      </c>
      <c r="I67" s="1" t="str">
        <f t="shared" ref="I67:I130" si="14">IMSUM(1,G67,H67)</f>
        <v>-2.538161+5.643i</v>
      </c>
      <c r="J67" s="1" t="str">
        <f t="shared" ref="J67:J130" si="15">IMDIV(F67,I67)</f>
        <v>0.277243988093312-0.124701378356i</v>
      </c>
      <c r="K67" s="1">
        <f t="shared" ref="K67:K130" si="16">20*LOG10(IMABS(J67))</f>
        <v>-10.342591172698206</v>
      </c>
      <c r="L67" s="1">
        <f t="shared" ref="L67:L130" si="17">IMARGUMENT(J67)*180/PI()</f>
        <v>-24.217705089552322</v>
      </c>
      <c r="M67" s="1">
        <f t="shared" ref="M67:M130" si="18">IMREAL(J67)</f>
        <v>0.27724398809331202</v>
      </c>
      <c r="N67" s="1">
        <f t="shared" ref="N67:N130" si="19">IMAGINARY(J67)</f>
        <v>-0.12470137835599999</v>
      </c>
    </row>
    <row r="68" spans="4:14">
      <c r="D68" s="1">
        <v>58000</v>
      </c>
      <c r="E68" s="1" t="str">
        <f t="shared" si="10"/>
        <v>58000i</v>
      </c>
      <c r="F68" s="3" t="str">
        <f t="shared" si="11"/>
        <v>1.914i</v>
      </c>
      <c r="G68" s="1" t="str">
        <f t="shared" si="12"/>
        <v>5.742i</v>
      </c>
      <c r="H68" s="1" t="str">
        <f t="shared" si="13"/>
        <v>-3.663396+4.48820394911842E-16i</v>
      </c>
      <c r="I68" s="1" t="str">
        <f t="shared" si="14"/>
        <v>-2.663396+5.742i</v>
      </c>
      <c r="J68" s="1" t="str">
        <f t="shared" si="15"/>
        <v>0.274314136048025-0.127239145366382i</v>
      </c>
      <c r="K68" s="1">
        <f t="shared" si="16"/>
        <v>-10.388730663296187</v>
      </c>
      <c r="L68" s="1">
        <f t="shared" si="17"/>
        <v>-24.883975793452905</v>
      </c>
      <c r="M68" s="1">
        <f t="shared" si="18"/>
        <v>0.27431413604802501</v>
      </c>
      <c r="N68" s="1">
        <f t="shared" si="19"/>
        <v>-0.12723914536638201</v>
      </c>
    </row>
    <row r="69" spans="4:14">
      <c r="D69" s="1">
        <v>59000</v>
      </c>
      <c r="E69" s="1" t="str">
        <f t="shared" si="10"/>
        <v>59000i</v>
      </c>
      <c r="F69" s="3" t="str">
        <f t="shared" si="11"/>
        <v>1.947i</v>
      </c>
      <c r="G69" s="1" t="str">
        <f t="shared" si="12"/>
        <v>5.841i</v>
      </c>
      <c r="H69" s="1" t="str">
        <f t="shared" si="13"/>
        <v>-3.790809+4.6443037892037E-16i</v>
      </c>
      <c r="I69" s="1" t="str">
        <f t="shared" si="14"/>
        <v>-2.790809+5.841i</v>
      </c>
      <c r="J69" s="1" t="str">
        <f t="shared" si="15"/>
        <v>0.271380118780025-0.129664454359247i</v>
      </c>
      <c r="K69" s="1">
        <f t="shared" si="16"/>
        <v>-10.435432265042493</v>
      </c>
      <c r="L69" s="1">
        <f t="shared" si="17"/>
        <v>-25.538304881785209</v>
      </c>
      <c r="M69" s="1">
        <f t="shared" si="18"/>
        <v>0.27138011878002499</v>
      </c>
      <c r="N69" s="1">
        <f t="shared" si="19"/>
        <v>-0.12966445435924701</v>
      </c>
    </row>
    <row r="70" spans="4:14">
      <c r="D70" s="1">
        <v>60000</v>
      </c>
      <c r="E70" s="1" t="str">
        <f t="shared" si="10"/>
        <v>60000i</v>
      </c>
      <c r="F70" s="3" t="str">
        <f t="shared" si="11"/>
        <v>1.98i</v>
      </c>
      <c r="G70" s="1" t="str">
        <f t="shared" si="12"/>
        <v>5.94i</v>
      </c>
      <c r="H70" s="1" t="str">
        <f t="shared" si="13"/>
        <v>-3.9204+4.80307200262375E-16i</v>
      </c>
      <c r="I70" s="1" t="str">
        <f t="shared" si="14"/>
        <v>-2.9204+5.94i</v>
      </c>
      <c r="J70" s="1" t="str">
        <f t="shared" si="15"/>
        <v>0.268444941101721-0.13198091009991i</v>
      </c>
      <c r="K70" s="1">
        <f t="shared" si="16"/>
        <v>-10.482660307091333</v>
      </c>
      <c r="L70" s="1">
        <f t="shared" si="17"/>
        <v>-26.18103073045166</v>
      </c>
      <c r="M70" s="1">
        <f t="shared" si="18"/>
        <v>0.26844494110172101</v>
      </c>
      <c r="N70" s="1">
        <f t="shared" si="19"/>
        <v>-0.13198091009991</v>
      </c>
    </row>
    <row r="71" spans="4:14">
      <c r="D71" s="1">
        <v>61000</v>
      </c>
      <c r="E71" s="1" t="str">
        <f t="shared" si="10"/>
        <v>61000i</v>
      </c>
      <c r="F71" s="3" t="str">
        <f t="shared" si="11"/>
        <v>2.013i</v>
      </c>
      <c r="G71" s="1" t="str">
        <f t="shared" si="12"/>
        <v>6.039i</v>
      </c>
      <c r="H71" s="1" t="str">
        <f t="shared" si="13"/>
        <v>-4.052169+4.96450858937861E-16i</v>
      </c>
      <c r="I71" s="1" t="str">
        <f t="shared" si="14"/>
        <v>-3.052169+6.039i</v>
      </c>
      <c r="J71" s="1" t="str">
        <f t="shared" si="15"/>
        <v>0.265511387322639-0.13419202277416i</v>
      </c>
      <c r="K71" s="1">
        <f t="shared" si="16"/>
        <v>-10.530381027660784</v>
      </c>
      <c r="L71" s="1">
        <f t="shared" si="17"/>
        <v>-26.81247527202931</v>
      </c>
      <c r="M71" s="1">
        <f t="shared" si="18"/>
        <v>0.26551138732263901</v>
      </c>
      <c r="N71" s="1">
        <f t="shared" si="19"/>
        <v>-0.13419202277416001</v>
      </c>
    </row>
    <row r="72" spans="4:14">
      <c r="D72" s="1">
        <v>62000</v>
      </c>
      <c r="E72" s="1" t="str">
        <f t="shared" si="10"/>
        <v>62000i</v>
      </c>
      <c r="F72" s="3" t="str">
        <f t="shared" si="11"/>
        <v>2.046i</v>
      </c>
      <c r="G72" s="1" t="str">
        <f t="shared" si="12"/>
        <v>6.138i</v>
      </c>
      <c r="H72" s="1" t="str">
        <f t="shared" si="13"/>
        <v>-4.186116+5.12861354946826E-16i</v>
      </c>
      <c r="I72" s="1" t="str">
        <f t="shared" si="14"/>
        <v>-3.186116+6.138i</v>
      </c>
      <c r="J72" s="1" t="str">
        <f t="shared" si="15"/>
        <v>0.262582035670194-0.136301209703711i</v>
      </c>
      <c r="K72" s="1">
        <f t="shared" si="16"/>
        <v>-10.578562438427321</v>
      </c>
      <c r="L72" s="1">
        <f t="shared" si="17"/>
        <v>-27.432945232846929</v>
      </c>
      <c r="M72" s="1">
        <f t="shared" si="18"/>
        <v>0.262582035670194</v>
      </c>
      <c r="N72" s="1">
        <f t="shared" si="19"/>
        <v>-0.13630120970371101</v>
      </c>
    </row>
    <row r="73" spans="4:14">
      <c r="D73" s="1">
        <v>63000</v>
      </c>
      <c r="E73" s="1" t="str">
        <f t="shared" si="10"/>
        <v>63000i</v>
      </c>
      <c r="F73" s="3" t="str">
        <f t="shared" si="11"/>
        <v>2.079i</v>
      </c>
      <c r="G73" s="1" t="str">
        <f t="shared" si="12"/>
        <v>6.237i</v>
      </c>
      <c r="H73" s="1" t="str">
        <f t="shared" si="13"/>
        <v>-4.322241+5.29538688289269E-16i</v>
      </c>
      <c r="I73" s="1" t="str">
        <f t="shared" si="14"/>
        <v>-3.322241+6.237i</v>
      </c>
      <c r="J73" s="1" t="str">
        <f t="shared" si="15"/>
        <v>0.259659271615013-0.138311797048186i</v>
      </c>
      <c r="K73" s="1">
        <f t="shared" si="16"/>
        <v>-10.627174202232153</v>
      </c>
      <c r="L73" s="1">
        <f t="shared" si="17"/>
        <v>-28.042733254301083</v>
      </c>
      <c r="M73" s="1">
        <f t="shared" si="18"/>
        <v>0.25965927161501301</v>
      </c>
      <c r="N73" s="1">
        <f t="shared" si="19"/>
        <v>-0.138311797048186</v>
      </c>
    </row>
    <row r="74" spans="4:14">
      <c r="D74" s="1">
        <v>64000</v>
      </c>
      <c r="E74" s="1" t="str">
        <f t="shared" si="10"/>
        <v>64000i</v>
      </c>
      <c r="F74" s="3" t="str">
        <f t="shared" si="11"/>
        <v>2.112i</v>
      </c>
      <c r="G74" s="1" t="str">
        <f t="shared" si="12"/>
        <v>6.336i</v>
      </c>
      <c r="H74" s="1" t="str">
        <f t="shared" si="13"/>
        <v>-4.460544+5.46482858965192E-16i</v>
      </c>
      <c r="I74" s="1" t="str">
        <f t="shared" si="14"/>
        <v>-3.460544+6.336i</v>
      </c>
      <c r="J74" s="1" t="str">
        <f t="shared" si="15"/>
        <v>0.256745300211129-0.14022702149208i</v>
      </c>
      <c r="K74" s="1">
        <f t="shared" si="16"/>
        <v>-10.676187522499728</v>
      </c>
      <c r="L74" s="1">
        <f t="shared" si="17"/>
        <v>-28.642118910414855</v>
      </c>
      <c r="M74" s="1">
        <f t="shared" si="18"/>
        <v>0.25674530021112901</v>
      </c>
      <c r="N74" s="1">
        <f t="shared" si="19"/>
        <v>-0.14022702149208</v>
      </c>
    </row>
    <row r="75" spans="4:14">
      <c r="D75" s="1">
        <v>65000</v>
      </c>
      <c r="E75" s="1" t="str">
        <f t="shared" si="10"/>
        <v>65000i</v>
      </c>
      <c r="F75" s="3" t="str">
        <f t="shared" si="11"/>
        <v>2.145i</v>
      </c>
      <c r="G75" s="1" t="str">
        <f t="shared" si="12"/>
        <v>6.435i</v>
      </c>
      <c r="H75" s="1" t="str">
        <f t="shared" si="13"/>
        <v>-4.601025+5.63693866974593E-16i</v>
      </c>
      <c r="I75" s="1" t="str">
        <f t="shared" si="14"/>
        <v>-3.601025+6.435i</v>
      </c>
      <c r="J75" s="1" t="str">
        <f t="shared" si="15"/>
        <v>0.25384215754748-0.142050031916459i</v>
      </c>
      <c r="K75" s="1">
        <f t="shared" si="16"/>
        <v>-10.725575042981902</v>
      </c>
      <c r="L75" s="1">
        <f t="shared" si="17"/>
        <v>-29.231369632306901</v>
      </c>
      <c r="M75" s="1">
        <f t="shared" si="18"/>
        <v>0.25384215754748002</v>
      </c>
      <c r="N75" s="1">
        <f t="shared" si="19"/>
        <v>-0.14205003191645901</v>
      </c>
    </row>
    <row r="76" spans="4:14">
      <c r="D76" s="1">
        <v>66000</v>
      </c>
      <c r="E76" s="1" t="str">
        <f t="shared" si="10"/>
        <v>66000i</v>
      </c>
      <c r="F76" s="3" t="str">
        <f t="shared" si="11"/>
        <v>2.178i</v>
      </c>
      <c r="G76" s="1" t="str">
        <f t="shared" si="12"/>
        <v>6.534i</v>
      </c>
      <c r="H76" s="1" t="str">
        <f t="shared" si="13"/>
        <v>-4.743684+5.81171712317474E-16i</v>
      </c>
      <c r="I76" s="1" t="str">
        <f t="shared" si="14"/>
        <v>-3.743684+6.534i</v>
      </c>
      <c r="J76" s="1" t="str">
        <f t="shared" si="15"/>
        <v>0.250951721395178-0.143783891055951i</v>
      </c>
      <c r="K76" s="1">
        <f t="shared" si="16"/>
        <v>-10.775310756624839</v>
      </c>
      <c r="L76" s="1">
        <f t="shared" si="17"/>
        <v>-29.810741549057322</v>
      </c>
      <c r="M76" s="1">
        <f t="shared" si="18"/>
        <v>0.25095172139517802</v>
      </c>
      <c r="N76" s="1">
        <f t="shared" si="19"/>
        <v>-0.14378389105595099</v>
      </c>
    </row>
    <row r="77" spans="4:14">
      <c r="D77" s="1">
        <v>67000</v>
      </c>
      <c r="E77" s="1" t="str">
        <f t="shared" si="10"/>
        <v>67000i</v>
      </c>
      <c r="F77" s="3" t="str">
        <f t="shared" si="11"/>
        <v>2.211i</v>
      </c>
      <c r="G77" s="1" t="str">
        <f t="shared" si="12"/>
        <v>6.633i</v>
      </c>
      <c r="H77" s="1" t="str">
        <f t="shared" si="13"/>
        <v>-4.888521+5.98916394993835E-16i</v>
      </c>
      <c r="I77" s="1" t="str">
        <f t="shared" si="14"/>
        <v>-3.888521+6.633i</v>
      </c>
      <c r="J77" s="1" t="str">
        <f t="shared" si="15"/>
        <v>0.248075721124666-0.145431577142078i</v>
      </c>
      <c r="K77" s="1">
        <f t="shared" si="16"/>
        <v>-10.825369922513264</v>
      </c>
      <c r="L77" s="1">
        <f t="shared" si="17"/>
        <v>-30.380480253425631</v>
      </c>
      <c r="M77" s="1">
        <f t="shared" si="18"/>
        <v>0.248075721124666</v>
      </c>
      <c r="N77" s="1">
        <f t="shared" si="19"/>
        <v>-0.14543157714207799</v>
      </c>
    </row>
    <row r="78" spans="4:14">
      <c r="D78" s="1">
        <v>68000</v>
      </c>
      <c r="E78" s="1" t="str">
        <f t="shared" si="10"/>
        <v>68000i</v>
      </c>
      <c r="F78" s="3" t="str">
        <f t="shared" si="11"/>
        <v>2.244i</v>
      </c>
      <c r="G78" s="1" t="str">
        <f t="shared" si="12"/>
        <v>6.732i</v>
      </c>
      <c r="H78" s="1" t="str">
        <f t="shared" si="13"/>
        <v>-5.035536+6.16927915003673E-16i</v>
      </c>
      <c r="I78" s="1" t="str">
        <f t="shared" si="14"/>
        <v>-4.035536+6.732i</v>
      </c>
      <c r="J78" s="1" t="str">
        <f t="shared" si="15"/>
        <v>0.245215746958022-0.146995985534163i</v>
      </c>
      <c r="K78" s="1">
        <f t="shared" si="16"/>
        <v>-10.875728989981319</v>
      </c>
      <c r="L78" s="1">
        <f t="shared" si="17"/>
        <v>-30.940821499950982</v>
      </c>
      <c r="M78" s="1">
        <f t="shared" si="18"/>
        <v>0.24521574695802201</v>
      </c>
      <c r="N78" s="1">
        <f t="shared" si="19"/>
        <v>-0.14699598553416299</v>
      </c>
    </row>
    <row r="79" spans="4:14">
      <c r="D79" s="1">
        <v>69000</v>
      </c>
      <c r="E79" s="1" t="str">
        <f t="shared" si="10"/>
        <v>69000i</v>
      </c>
      <c r="F79" s="3" t="str">
        <f t="shared" si="11"/>
        <v>2.277i</v>
      </c>
      <c r="G79" s="1" t="str">
        <f t="shared" si="12"/>
        <v>6.831i</v>
      </c>
      <c r="H79" s="1" t="str">
        <f t="shared" si="13"/>
        <v>-5.184729+6.35206272346991E-16i</v>
      </c>
      <c r="I79" s="1" t="str">
        <f t="shared" si="14"/>
        <v>-4.184729+6.831i</v>
      </c>
      <c r="J79" s="1" t="str">
        <f t="shared" si="15"/>
        <v>0.242373258613966-0.148479930339096i</v>
      </c>
      <c r="K79" s="1">
        <f t="shared" si="16"/>
        <v>-10.926365529095889</v>
      </c>
      <c r="L79" s="1">
        <f t="shared" si="17"/>
        <v>-31.491991842159639</v>
      </c>
      <c r="M79" s="1">
        <f t="shared" si="18"/>
        <v>0.242373258613966</v>
      </c>
      <c r="N79" s="1">
        <f t="shared" si="19"/>
        <v>-0.14847993033909601</v>
      </c>
    </row>
    <row r="80" spans="4:14">
      <c r="D80" s="1">
        <v>70000</v>
      </c>
      <c r="E80" s="1" t="str">
        <f t="shared" si="10"/>
        <v>70000i</v>
      </c>
      <c r="F80" s="3" t="str">
        <f t="shared" si="11"/>
        <v>2.31i</v>
      </c>
      <c r="G80" s="1" t="str">
        <f t="shared" si="12"/>
        <v>6.93i</v>
      </c>
      <c r="H80" s="1" t="str">
        <f t="shared" si="13"/>
        <v>-5.3361+6.53751467023789E-16i</v>
      </c>
      <c r="I80" s="1" t="str">
        <f t="shared" si="14"/>
        <v>-4.3361+6.93i</v>
      </c>
      <c r="J80" s="1" t="str">
        <f t="shared" si="15"/>
        <v>0.239549593396495-0.149886146021146i</v>
      </c>
      <c r="K80" s="1">
        <f t="shared" si="16"/>
        <v>-10.977258166818677</v>
      </c>
      <c r="L80" s="1">
        <f t="shared" si="17"/>
        <v>-32.034209214885067</v>
      </c>
      <c r="M80" s="1">
        <f t="shared" si="18"/>
        <v>0.23954959339649501</v>
      </c>
      <c r="N80" s="1">
        <f t="shared" si="19"/>
        <v>-0.149886146021146</v>
      </c>
    </row>
    <row r="81" spans="4:14">
      <c r="D81" s="1">
        <v>71000</v>
      </c>
      <c r="E81" s="1" t="str">
        <f t="shared" si="10"/>
        <v>71000i</v>
      </c>
      <c r="F81" s="3" t="str">
        <f t="shared" si="11"/>
        <v>2.343i</v>
      </c>
      <c r="G81" s="1" t="str">
        <f t="shared" si="12"/>
        <v>7.029i</v>
      </c>
      <c r="H81" s="1" t="str">
        <f t="shared" si="13"/>
        <v>-5.489649+6.72563499034065E-16i</v>
      </c>
      <c r="I81" s="1" t="str">
        <f t="shared" si="14"/>
        <v>-4.489649+7.029i</v>
      </c>
      <c r="J81" s="1" t="str">
        <f t="shared" si="15"/>
        <v>0.236745973772328-0.151217289002839i</v>
      </c>
      <c r="K81" s="1">
        <f t="shared" si="16"/>
        <v>-11.028386528239896</v>
      </c>
      <c r="L81" s="1">
        <f t="shared" si="17"/>
        <v>-32.567683467071213</v>
      </c>
      <c r="M81" s="1">
        <f t="shared" si="18"/>
        <v>0.23674597377232801</v>
      </c>
      <c r="N81" s="1">
        <f t="shared" si="19"/>
        <v>-0.15121728900283901</v>
      </c>
    </row>
    <row r="82" spans="4:14">
      <c r="D82" s="1">
        <v>72000</v>
      </c>
      <c r="E82" s="1" t="str">
        <f t="shared" si="10"/>
        <v>72000i</v>
      </c>
      <c r="F82" s="3" t="str">
        <f t="shared" si="11"/>
        <v>2.376i</v>
      </c>
      <c r="G82" s="1" t="str">
        <f t="shared" si="12"/>
        <v>7.128i</v>
      </c>
      <c r="H82" s="1" t="str">
        <f t="shared" si="13"/>
        <v>-5.645376+6.91642368377821E-16i</v>
      </c>
      <c r="I82" s="1" t="str">
        <f t="shared" si="14"/>
        <v>-4.645376+7.128i</v>
      </c>
      <c r="J82" s="1" t="str">
        <f t="shared" si="15"/>
        <v>0.233963514477386-0.152475939257703i</v>
      </c>
      <c r="K82" s="1">
        <f t="shared" si="16"/>
        <v>-11.07973118235115</v>
      </c>
      <c r="L82" s="1">
        <f t="shared" si="17"/>
        <v>-33.092616849863127</v>
      </c>
      <c r="M82" s="1">
        <f t="shared" si="18"/>
        <v>0.233963514477386</v>
      </c>
      <c r="N82" s="1">
        <f t="shared" si="19"/>
        <v>-0.152475939257703</v>
      </c>
    </row>
    <row r="83" spans="4:14">
      <c r="D83" s="1">
        <v>73000</v>
      </c>
      <c r="E83" s="1" t="str">
        <f t="shared" si="10"/>
        <v>73000i</v>
      </c>
      <c r="F83" s="3" t="str">
        <f t="shared" si="11"/>
        <v>2.409i</v>
      </c>
      <c r="G83" s="1" t="str">
        <f t="shared" si="12"/>
        <v>7.227i</v>
      </c>
      <c r="H83" s="1" t="str">
        <f t="shared" si="13"/>
        <v>-5.803281+7.10988075055056E-16i</v>
      </c>
      <c r="I83" s="1" t="str">
        <f t="shared" si="14"/>
        <v>-4.803281+7.227i</v>
      </c>
      <c r="J83" s="1" t="str">
        <f t="shared" si="15"/>
        <v>0.231203229188196-0.153664601895435i</v>
      </c>
      <c r="K83" s="1">
        <f t="shared" si="16"/>
        <v>-11.131273591890739</v>
      </c>
      <c r="L83" s="1">
        <f t="shared" si="17"/>
        <v>-33.609204464288887</v>
      </c>
      <c r="M83" s="1">
        <f t="shared" si="18"/>
        <v>0.231203229188196</v>
      </c>
      <c r="N83" s="1">
        <f t="shared" si="19"/>
        <v>-0.15366460189543499</v>
      </c>
    </row>
    <row r="84" spans="4:14">
      <c r="D84" s="1">
        <v>74000</v>
      </c>
      <c r="E84" s="1" t="str">
        <f t="shared" si="10"/>
        <v>74000i</v>
      </c>
      <c r="F84" s="3" t="str">
        <f t="shared" si="11"/>
        <v>2.442i</v>
      </c>
      <c r="G84" s="1" t="str">
        <f t="shared" si="12"/>
        <v>7.326i</v>
      </c>
      <c r="H84" s="1" t="str">
        <f t="shared" si="13"/>
        <v>-5.963364+7.30600619065768E-16i</v>
      </c>
      <c r="I84" s="1" t="str">
        <f t="shared" si="14"/>
        <v>-4.963364+7.326i</v>
      </c>
      <c r="J84" s="1" t="str">
        <f t="shared" si="15"/>
        <v>0.228466036790369-0.15478570873983i</v>
      </c>
      <c r="K84" s="1">
        <f t="shared" si="16"/>
        <v>-11.182996066850334</v>
      </c>
      <c r="L84" s="1">
        <f t="shared" si="17"/>
        <v>-34.117634672396015</v>
      </c>
      <c r="M84" s="1">
        <f t="shared" si="18"/>
        <v>0.228466036790369</v>
      </c>
      <c r="N84" s="1">
        <f t="shared" si="19"/>
        <v>-0.15478570873983</v>
      </c>
    </row>
    <row r="85" spans="4:14">
      <c r="D85" s="1">
        <v>75000</v>
      </c>
      <c r="E85" s="1" t="str">
        <f t="shared" si="10"/>
        <v>75000i</v>
      </c>
      <c r="F85" s="3" t="str">
        <f t="shared" si="11"/>
        <v>2.475i</v>
      </c>
      <c r="G85" s="1" t="str">
        <f t="shared" si="12"/>
        <v>7.425i</v>
      </c>
      <c r="H85" s="1" t="str">
        <f t="shared" si="13"/>
        <v>-6.125625+7.50480000409962E-16i</v>
      </c>
      <c r="I85" s="1" t="str">
        <f t="shared" si="14"/>
        <v>-5.125625+7.425i</v>
      </c>
      <c r="J85" s="1" t="str">
        <f t="shared" si="15"/>
        <v>0.225752767273062-0.155841619899527i</v>
      </c>
      <c r="K85" s="1">
        <f t="shared" si="16"/>
        <v>-11.23488172128118</v>
      </c>
      <c r="L85" s="1">
        <f t="shared" si="17"/>
        <v>-34.618089475297779</v>
      </c>
      <c r="M85" s="1">
        <f t="shared" si="18"/>
        <v>0.22575276727306201</v>
      </c>
      <c r="N85" s="1">
        <f t="shared" si="19"/>
        <v>-0.155841619899527</v>
      </c>
    </row>
    <row r="86" spans="4:14">
      <c r="D86" s="1">
        <v>76000</v>
      </c>
      <c r="E86" s="1" t="str">
        <f t="shared" si="10"/>
        <v>76000i</v>
      </c>
      <c r="F86" s="3" t="str">
        <f t="shared" si="11"/>
        <v>2.508i</v>
      </c>
      <c r="G86" s="1" t="str">
        <f t="shared" si="12"/>
        <v>7.524i</v>
      </c>
      <c r="H86" s="1" t="str">
        <f t="shared" si="13"/>
        <v>-6.290064+7.70626219087634E-16i</v>
      </c>
      <c r="I86" s="1" t="str">
        <f t="shared" si="14"/>
        <v>-5.290064+7.524i</v>
      </c>
      <c r="J86" s="1" t="str">
        <f t="shared" si="15"/>
        <v>0.223064167275461-0.156834625331458i</v>
      </c>
      <c r="K86" s="1">
        <f t="shared" si="16"/>
        <v>-11.286914433080684</v>
      </c>
      <c r="L86" s="1">
        <f t="shared" si="17"/>
        <v>-35.110744861244306</v>
      </c>
      <c r="M86" s="1">
        <f t="shared" si="18"/>
        <v>0.22306416727546099</v>
      </c>
      <c r="N86" s="1">
        <f t="shared" si="19"/>
        <v>-0.15683462533145801</v>
      </c>
    </row>
    <row r="87" spans="4:14">
      <c r="D87" s="1">
        <v>77000</v>
      </c>
      <c r="E87" s="1" t="str">
        <f t="shared" si="10"/>
        <v>77000i</v>
      </c>
      <c r="F87" s="3" t="str">
        <f t="shared" si="11"/>
        <v>2.541i</v>
      </c>
      <c r="G87" s="1" t="str">
        <f t="shared" si="12"/>
        <v>7.623i</v>
      </c>
      <c r="H87" s="1" t="str">
        <f t="shared" si="13"/>
        <v>-6.456681+7.91039275098785E-16i</v>
      </c>
      <c r="I87" s="1" t="str">
        <f t="shared" si="14"/>
        <v>-5.456681+7.623i</v>
      </c>
      <c r="J87" s="1" t="str">
        <f t="shared" si="15"/>
        <v>0.220400905308855-0.157766946396646i</v>
      </c>
      <c r="K87" s="1">
        <f t="shared" si="16"/>
        <v>-11.339078806477518</v>
      </c>
      <c r="L87" s="1">
        <f t="shared" si="17"/>
        <v>-35.595771126509383</v>
      </c>
      <c r="M87" s="1">
        <f t="shared" si="18"/>
        <v>0.22040090530885501</v>
      </c>
      <c r="N87" s="1">
        <f t="shared" si="19"/>
        <v>-0.15776694639664601</v>
      </c>
    </row>
    <row r="88" spans="4:14">
      <c r="D88" s="1">
        <v>78000</v>
      </c>
      <c r="E88" s="1" t="str">
        <f t="shared" si="10"/>
        <v>78000i</v>
      </c>
      <c r="F88" s="3" t="str">
        <f t="shared" si="11"/>
        <v>2.574i</v>
      </c>
      <c r="G88" s="1" t="str">
        <f t="shared" si="12"/>
        <v>7.722i</v>
      </c>
      <c r="H88" s="1" t="str">
        <f t="shared" si="13"/>
        <v>-6.625476+8.11719168443414E-16i</v>
      </c>
      <c r="I88" s="1" t="str">
        <f t="shared" si="14"/>
        <v>-5.625476+7.722i</v>
      </c>
      <c r="J88" s="1" t="str">
        <f t="shared" si="15"/>
        <v>0.217763576675714-0.158640737407846i</v>
      </c>
      <c r="K88" s="1">
        <f t="shared" si="16"/>
        <v>-11.39136013696508</v>
      </c>
      <c r="L88" s="1">
        <f t="shared" si="17"/>
        <v>-36.073333171604581</v>
      </c>
      <c r="M88" s="1">
        <f t="shared" si="18"/>
        <v>0.217763576675714</v>
      </c>
      <c r="N88" s="1">
        <f t="shared" si="19"/>
        <v>-0.15864073740784601</v>
      </c>
    </row>
    <row r="89" spans="4:14">
      <c r="D89" s="1">
        <v>79000</v>
      </c>
      <c r="E89" s="1" t="str">
        <f t="shared" si="10"/>
        <v>79000i</v>
      </c>
      <c r="F89" s="3" t="str">
        <f t="shared" si="11"/>
        <v>2.607i</v>
      </c>
      <c r="G89" s="1" t="str">
        <f t="shared" si="12"/>
        <v>7.821i</v>
      </c>
      <c r="H89" s="1" t="str">
        <f t="shared" si="13"/>
        <v>-6.796449+8.32665899121524E-16i</v>
      </c>
      <c r="I89" s="1" t="str">
        <f t="shared" si="14"/>
        <v>-5.796449+7.821i</v>
      </c>
      <c r="J89" s="1" t="str">
        <f t="shared" si="15"/>
        <v>0.215152708105227-0.159458087168372i</v>
      </c>
      <c r="K89" s="1">
        <f t="shared" si="16"/>
        <v>-11.443744378462668</v>
      </c>
      <c r="L89" s="1">
        <f t="shared" si="17"/>
        <v>-36.543590775086891</v>
      </c>
      <c r="M89" s="1">
        <f t="shared" si="18"/>
        <v>0.21515270810522699</v>
      </c>
      <c r="N89" s="1">
        <f t="shared" si="19"/>
        <v>-0.15945808716837201</v>
      </c>
    </row>
    <row r="90" spans="4:14">
      <c r="D90" s="1">
        <v>80000</v>
      </c>
      <c r="E90" s="1" t="str">
        <f t="shared" si="10"/>
        <v>80000i</v>
      </c>
      <c r="F90" s="3" t="str">
        <f t="shared" si="11"/>
        <v>2.64i</v>
      </c>
      <c r="G90" s="1" t="str">
        <f t="shared" si="12"/>
        <v>7.92i</v>
      </c>
      <c r="H90" s="1" t="str">
        <f t="shared" si="13"/>
        <v>-6.9696+8.53879467133112E-16i</v>
      </c>
      <c r="I90" s="1" t="str">
        <f t="shared" si="14"/>
        <v>-5.9696+7.92i</v>
      </c>
      <c r="J90" s="1" t="str">
        <f t="shared" si="15"/>
        <v>0.212568762123154-0.16022102050131i</v>
      </c>
      <c r="K90" s="1">
        <f t="shared" si="16"/>
        <v>-11.49621811250703</v>
      </c>
      <c r="L90" s="1">
        <f t="shared" si="17"/>
        <v>-37.006698846988407</v>
      </c>
      <c r="M90" s="1">
        <f t="shared" si="18"/>
        <v>0.21256876212315401</v>
      </c>
      <c r="N90" s="1">
        <f t="shared" si="19"/>
        <v>-0.16022102050131001</v>
      </c>
    </row>
    <row r="91" spans="4:14">
      <c r="D91" s="1">
        <v>81000</v>
      </c>
      <c r="E91" s="1" t="str">
        <f t="shared" si="10"/>
        <v>81000i</v>
      </c>
      <c r="F91" s="3" t="str">
        <f t="shared" si="11"/>
        <v>2.673i</v>
      </c>
      <c r="G91" s="1" t="str">
        <f t="shared" si="12"/>
        <v>8.019i</v>
      </c>
      <c r="H91" s="1" t="str">
        <f t="shared" si="13"/>
        <v>-7.144929+8.7535987247818E-16i</v>
      </c>
      <c r="I91" s="1" t="str">
        <f t="shared" si="14"/>
        <v>-6.144929+8.019i</v>
      </c>
      <c r="J91" s="1" t="str">
        <f t="shared" si="15"/>
        <v>0.210012141172283-0.160931499768258i</v>
      </c>
      <c r="K91" s="1">
        <f t="shared" si="16"/>
        <v>-11.548768519299941</v>
      </c>
      <c r="L91" s="1">
        <f t="shared" si="17"/>
        <v>-37.46280766371261</v>
      </c>
      <c r="M91" s="1">
        <f t="shared" si="18"/>
        <v>0.21001214117228301</v>
      </c>
      <c r="N91" s="1">
        <f t="shared" si="19"/>
        <v>-0.16093149976825799</v>
      </c>
    </row>
    <row r="92" spans="4:14">
      <c r="D92" s="1">
        <v>82000</v>
      </c>
      <c r="E92" s="1" t="str">
        <f t="shared" si="10"/>
        <v>82000i</v>
      </c>
      <c r="F92" s="3" t="str">
        <f t="shared" si="11"/>
        <v>2.706i</v>
      </c>
      <c r="G92" s="1" t="str">
        <f t="shared" si="12"/>
        <v>8.118i</v>
      </c>
      <c r="H92" s="1" t="str">
        <f t="shared" si="13"/>
        <v>-7.322436+8.97107115156726E-16i</v>
      </c>
      <c r="I92" s="1" t="str">
        <f t="shared" si="14"/>
        <v>-6.322436+8.118i</v>
      </c>
      <c r="J92" s="1" t="str">
        <f t="shared" si="15"/>
        <v>0.207483191498545-0.161591426376607i</v>
      </c>
      <c r="K92" s="1">
        <f t="shared" si="16"/>
        <v>-11.601383350455659</v>
      </c>
      <c r="L92" s="1">
        <f t="shared" si="17"/>
        <v>-37.912063086043311</v>
      </c>
      <c r="M92" s="1">
        <f t="shared" si="18"/>
        <v>0.20748319149854499</v>
      </c>
      <c r="N92" s="1">
        <f t="shared" si="19"/>
        <v>-0.16159142637660701</v>
      </c>
    </row>
    <row r="93" spans="4:14">
      <c r="D93" s="1">
        <v>83000</v>
      </c>
      <c r="E93" s="1" t="str">
        <f t="shared" si="10"/>
        <v>83000i</v>
      </c>
      <c r="F93" s="3" t="str">
        <f t="shared" si="11"/>
        <v>2.739i</v>
      </c>
      <c r="G93" s="1" t="str">
        <f t="shared" si="12"/>
        <v>8.217i</v>
      </c>
      <c r="H93" s="1" t="str">
        <f t="shared" si="13"/>
        <v>-7.502121+9.19121195168751E-16i</v>
      </c>
      <c r="I93" s="1" t="str">
        <f t="shared" si="14"/>
        <v>-6.502121+8.217i</v>
      </c>
      <c r="J93" s="1" t="str">
        <f t="shared" si="15"/>
        <v>0.204982206816621-0.162202642274394i</v>
      </c>
      <c r="K93" s="1">
        <f t="shared" si="16"/>
        <v>-11.654050903309017</v>
      </c>
      <c r="L93" s="1">
        <f t="shared" si="17"/>
        <v>-38.354606761769602</v>
      </c>
      <c r="M93" s="1">
        <f t="shared" si="18"/>
        <v>0.20498220681662099</v>
      </c>
      <c r="N93" s="1">
        <f t="shared" si="19"/>
        <v>-0.16220264227439399</v>
      </c>
    </row>
    <row r="94" spans="4:14">
      <c r="D94" s="1">
        <v>84000</v>
      </c>
      <c r="E94" s="1" t="str">
        <f t="shared" si="10"/>
        <v>84000i</v>
      </c>
      <c r="F94" s="3" t="str">
        <f t="shared" si="11"/>
        <v>2.772i</v>
      </c>
      <c r="G94" s="1" t="str">
        <f t="shared" si="12"/>
        <v>8.316i</v>
      </c>
      <c r="H94" s="1" t="str">
        <f t="shared" si="13"/>
        <v>-7.683984+9.41402112514255E-16i</v>
      </c>
      <c r="I94" s="1" t="str">
        <f t="shared" si="14"/>
        <v>-6.683984+8.316i</v>
      </c>
      <c r="J94" s="1" t="str">
        <f t="shared" si="15"/>
        <v>0.202509431767885-0.162766931431654i</v>
      </c>
      <c r="K94" s="1">
        <f t="shared" si="16"/>
        <v>-11.706759996659759</v>
      </c>
      <c r="L94" s="1">
        <f t="shared" si="17"/>
        <v>-38.790576314267234</v>
      </c>
      <c r="M94" s="1">
        <f t="shared" si="18"/>
        <v>0.202509431767885</v>
      </c>
      <c r="N94" s="1">
        <f t="shared" si="19"/>
        <v>-0.16276693143165399</v>
      </c>
    </row>
    <row r="95" spans="4:14">
      <c r="D95" s="1">
        <v>85000</v>
      </c>
      <c r="E95" s="1" t="str">
        <f t="shared" si="10"/>
        <v>85000i</v>
      </c>
      <c r="F95" s="3" t="str">
        <f t="shared" si="11"/>
        <v>2.805i</v>
      </c>
      <c r="G95" s="1" t="str">
        <f t="shared" si="12"/>
        <v>8.415i</v>
      </c>
      <c r="H95" s="1" t="str">
        <f t="shared" si="13"/>
        <v>-7.868025+9.6394986719324E-16i</v>
      </c>
      <c r="I95" s="1" t="str">
        <f t="shared" si="14"/>
        <v>-6.868025+8.415i</v>
      </c>
      <c r="J95" s="1" t="str">
        <f t="shared" si="15"/>
        <v>0.200065065182566-0.163286021307248i</v>
      </c>
      <c r="K95" s="1">
        <f t="shared" si="16"/>
        <v>-11.759499947841366</v>
      </c>
      <c r="L95" s="1">
        <f t="shared" si="17"/>
        <v>-39.220105518261725</v>
      </c>
      <c r="M95" s="1">
        <f t="shared" si="18"/>
        <v>0.200065065182566</v>
      </c>
      <c r="N95" s="1">
        <f t="shared" si="19"/>
        <v>-0.16328602130724801</v>
      </c>
    </row>
    <row r="96" spans="4:14">
      <c r="D96" s="1">
        <v>86000</v>
      </c>
      <c r="E96" s="1" t="str">
        <f t="shared" si="10"/>
        <v>86000i</v>
      </c>
      <c r="F96" s="3" t="str">
        <f t="shared" si="11"/>
        <v>2.838i</v>
      </c>
      <c r="G96" s="1" t="str">
        <f t="shared" si="12"/>
        <v>8.514i</v>
      </c>
      <c r="H96" s="1" t="str">
        <f t="shared" si="13"/>
        <v>-8.054244+9.86764459205702E-16i</v>
      </c>
      <c r="I96" s="1" t="str">
        <f t="shared" si="14"/>
        <v>-7.054244+8.514i</v>
      </c>
      <c r="J96" s="1" t="str">
        <f t="shared" si="15"/>
        <v>0.197649263157206-0.163761584300111i</v>
      </c>
      <c r="K96" s="1">
        <f t="shared" si="16"/>
        <v>-11.812260551014155</v>
      </c>
      <c r="L96" s="1">
        <f t="shared" si="17"/>
        <v>-39.643324463872403</v>
      </c>
      <c r="M96" s="1">
        <f t="shared" si="18"/>
        <v>0.19764926315720599</v>
      </c>
      <c r="N96" s="1">
        <f t="shared" si="19"/>
        <v>-0.16376158430011101</v>
      </c>
    </row>
    <row r="97" spans="4:14">
      <c r="D97" s="1">
        <v>87000</v>
      </c>
      <c r="E97" s="1" t="str">
        <f t="shared" si="10"/>
        <v>87000i</v>
      </c>
      <c r="F97" s="3" t="str">
        <f t="shared" si="11"/>
        <v>2.871i</v>
      </c>
      <c r="G97" s="1" t="str">
        <f t="shared" si="12"/>
        <v>8.613i</v>
      </c>
      <c r="H97" s="1" t="str">
        <f t="shared" si="13"/>
        <v>-8.242641+1.00984588855164E-15i</v>
      </c>
      <c r="I97" s="1" t="str">
        <f t="shared" si="14"/>
        <v>-7.242641+8.613i</v>
      </c>
      <c r="J97" s="1" t="str">
        <f t="shared" si="15"/>
        <v>0.19526214195773-0.164195239183893i</v>
      </c>
      <c r="K97" s="1">
        <f t="shared" si="16"/>
        <v>-11.865032056592504</v>
      </c>
      <c r="L97" s="1">
        <f t="shared" si="17"/>
        <v>-40.060359709935312</v>
      </c>
      <c r="M97" s="1">
        <f t="shared" si="18"/>
        <v>0.19526214195773001</v>
      </c>
      <c r="N97" s="1">
        <f t="shared" si="19"/>
        <v>-0.164195239183893</v>
      </c>
    </row>
    <row r="98" spans="4:14">
      <c r="D98" s="1">
        <v>88000</v>
      </c>
      <c r="E98" s="1" t="str">
        <f t="shared" si="10"/>
        <v>88000i</v>
      </c>
      <c r="F98" s="3" t="str">
        <f t="shared" si="11"/>
        <v>2.904i</v>
      </c>
      <c r="G98" s="1" t="str">
        <f t="shared" si="12"/>
        <v>8.712i</v>
      </c>
      <c r="H98" s="1" t="str">
        <f t="shared" si="13"/>
        <v>-8.433216+1.03319415523107E-15i</v>
      </c>
      <c r="I98" s="1" t="str">
        <f t="shared" si="14"/>
        <v>-7.433216+8.712i</v>
      </c>
      <c r="J98" s="1" t="str">
        <f t="shared" si="15"/>
        <v>0.192903780757771-0.164588552524008i</v>
      </c>
      <c r="K98" s="1">
        <f t="shared" si="16"/>
        <v>-11.917805151724775</v>
      </c>
      <c r="L98" s="1">
        <f t="shared" si="17"/>
        <v>-40.471334427510271</v>
      </c>
      <c r="M98" s="1">
        <f t="shared" si="18"/>
        <v>0.19290378075777101</v>
      </c>
      <c r="N98" s="1">
        <f t="shared" si="19"/>
        <v>-0.164588552524008</v>
      </c>
    </row>
    <row r="99" spans="4:14">
      <c r="D99" s="1">
        <v>89000</v>
      </c>
      <c r="E99" s="1" t="str">
        <f t="shared" si="10"/>
        <v>89000i</v>
      </c>
      <c r="F99" s="3" t="str">
        <f t="shared" si="11"/>
        <v>2.937i</v>
      </c>
      <c r="G99" s="1" t="str">
        <f t="shared" si="12"/>
        <v>8.811i</v>
      </c>
      <c r="H99" s="1" t="str">
        <f t="shared" si="13"/>
        <v>-8.625969+1.05680925924397E-15i</v>
      </c>
      <c r="I99" s="1" t="str">
        <f t="shared" si="14"/>
        <v>-7.625969+8.811i</v>
      </c>
      <c r="J99" s="1" t="str">
        <f t="shared" si="15"/>
        <v>0.190574224221293-0.164943040076112i</v>
      </c>
      <c r="K99" s="1">
        <f t="shared" si="16"/>
        <v>-11.970570941752584</v>
      </c>
      <c r="L99" s="1">
        <f t="shared" si="17"/>
        <v>-40.876368534384689</v>
      </c>
      <c r="M99" s="1">
        <f t="shared" si="18"/>
        <v>0.190574224221293</v>
      </c>
      <c r="N99" s="1">
        <f t="shared" si="19"/>
        <v>-0.16494304007611199</v>
      </c>
    </row>
    <row r="100" spans="4:14">
      <c r="D100" s="1">
        <v>90000</v>
      </c>
      <c r="E100" s="1" t="str">
        <f t="shared" si="10"/>
        <v>90000i</v>
      </c>
      <c r="F100" s="3" t="str">
        <f t="shared" si="11"/>
        <v>2.97i</v>
      </c>
      <c r="G100" s="1" t="str">
        <f t="shared" si="12"/>
        <v>8.91i</v>
      </c>
      <c r="H100" s="1" t="str">
        <f t="shared" si="13"/>
        <v>-8.8209+1.08069120059034E-15i</v>
      </c>
      <c r="I100" s="1" t="str">
        <f t="shared" si="14"/>
        <v>-7.8209+8.91i</v>
      </c>
      <c r="J100" s="1" t="str">
        <f t="shared" si="15"/>
        <v>0.188273484937968-0.165260168165135i</v>
      </c>
      <c r="K100" s="1">
        <f t="shared" si="16"/>
        <v>-12.023320932582727</v>
      </c>
      <c r="L100" s="1">
        <f t="shared" si="17"/>
        <v>-41.275578821323826</v>
      </c>
      <c r="M100" s="1">
        <f t="shared" si="18"/>
        <v>0.188273484937968</v>
      </c>
      <c r="N100" s="1">
        <f t="shared" si="19"/>
        <v>-0.165260168165135</v>
      </c>
    </row>
    <row r="101" spans="4:14">
      <c r="D101" s="1">
        <v>91000</v>
      </c>
      <c r="E101" s="1" t="str">
        <f t="shared" si="10"/>
        <v>91000i</v>
      </c>
      <c r="F101" s="3" t="str">
        <f t="shared" si="11"/>
        <v>3.003i</v>
      </c>
      <c r="G101" s="1" t="str">
        <f t="shared" si="12"/>
        <v>9.009i</v>
      </c>
      <c r="H101" s="1" t="str">
        <f t="shared" si="13"/>
        <v>-9.018009+1.1048399792702E-15i</v>
      </c>
      <c r="I101" s="1" t="str">
        <f t="shared" si="14"/>
        <v>-8.018009+9.009i</v>
      </c>
      <c r="J101" s="1" t="str">
        <f t="shared" si="15"/>
        <v>0.186001545719298-0.165541355043983i</v>
      </c>
      <c r="K101" s="1">
        <f t="shared" si="16"/>
        <v>-12.07604701391141</v>
      </c>
      <c r="L101" s="1">
        <f t="shared" si="17"/>
        <v>-41.669079070731115</v>
      </c>
      <c r="M101" s="1">
        <f t="shared" si="18"/>
        <v>0.186001545719298</v>
      </c>
      <c r="N101" s="1">
        <f t="shared" si="19"/>
        <v>-0.16554135504398301</v>
      </c>
    </row>
    <row r="102" spans="4:14">
      <c r="D102" s="1">
        <v>92000</v>
      </c>
      <c r="E102" s="1" t="str">
        <f t="shared" si="10"/>
        <v>92000i</v>
      </c>
      <c r="F102" s="3" t="str">
        <f t="shared" si="11"/>
        <v>3.036i</v>
      </c>
      <c r="G102" s="1" t="str">
        <f t="shared" si="12"/>
        <v>9.108i</v>
      </c>
      <c r="H102" s="1" t="str">
        <f t="shared" si="13"/>
        <v>-9.217296+1.12925559528354E-15i</v>
      </c>
      <c r="I102" s="1" t="str">
        <f t="shared" si="14"/>
        <v>-8.217296+9.108i</v>
      </c>
      <c r="J102" s="1" t="str">
        <f t="shared" si="15"/>
        <v>0.183758361762949-0.165787972231141i</v>
      </c>
      <c r="K102" s="1">
        <f t="shared" si="16"/>
        <v>-12.128741443246099</v>
      </c>
      <c r="L102" s="1">
        <f t="shared" si="17"/>
        <v>-42.056980168337027</v>
      </c>
      <c r="M102" s="1">
        <f t="shared" si="18"/>
        <v>0.18375836176294899</v>
      </c>
      <c r="N102" s="1">
        <f t="shared" si="19"/>
        <v>-0.165787972231141</v>
      </c>
    </row>
    <row r="103" spans="4:14">
      <c r="D103" s="1">
        <v>93000</v>
      </c>
      <c r="E103" s="1" t="str">
        <f t="shared" si="10"/>
        <v>93000i</v>
      </c>
      <c r="F103" s="3" t="str">
        <f t="shared" si="11"/>
        <v>3.069i</v>
      </c>
      <c r="G103" s="1" t="str">
        <f t="shared" si="12"/>
        <v>9.207i</v>
      </c>
      <c r="H103" s="1" t="str">
        <f t="shared" si="13"/>
        <v>-9.418761+1.15393804863036E-15i</v>
      </c>
      <c r="I103" s="1" t="str">
        <f t="shared" si="14"/>
        <v>-8.418761+9.207i</v>
      </c>
      <c r="J103" s="1" t="str">
        <f t="shared" si="15"/>
        <v>0.18154386269239-0.166001345826442i</v>
      </c>
      <c r="K103" s="1">
        <f t="shared" si="16"/>
        <v>-12.18139683067456</v>
      </c>
      <c r="L103" s="1">
        <f t="shared" si="17"/>
        <v>-42.439390208466008</v>
      </c>
      <c r="M103" s="1">
        <f t="shared" si="18"/>
        <v>0.18154386269239001</v>
      </c>
      <c r="N103" s="1">
        <f t="shared" si="19"/>
        <v>-0.16600134582644199</v>
      </c>
    </row>
    <row r="104" spans="4:14">
      <c r="D104" s="1">
        <v>94000</v>
      </c>
      <c r="E104" s="1" t="str">
        <f t="shared" si="10"/>
        <v>94000i</v>
      </c>
      <c r="F104" s="3" t="str">
        <f t="shared" si="11"/>
        <v>3.102i</v>
      </c>
      <c r="G104" s="1" t="str">
        <f t="shared" si="12"/>
        <v>9.306i</v>
      </c>
      <c r="H104" s="1" t="str">
        <f t="shared" si="13"/>
        <v>-9.622404+1.17888733931066E-15i</v>
      </c>
      <c r="I104" s="1" t="str">
        <f t="shared" si="14"/>
        <v>-8.622404+9.306i</v>
      </c>
      <c r="J104" s="1" t="str">
        <f t="shared" si="15"/>
        <v>0.179357954478492-0.166182757804338i</v>
      </c>
      <c r="K104" s="1">
        <f t="shared" si="16"/>
        <v>-12.234006124335792</v>
      </c>
      <c r="L104" s="1">
        <f t="shared" si="17"/>
        <v>-42.816414593386646</v>
      </c>
      <c r="M104" s="1">
        <f t="shared" si="18"/>
        <v>0.17935795447849201</v>
      </c>
      <c r="N104" s="1">
        <f t="shared" si="19"/>
        <v>-0.166182757804338</v>
      </c>
    </row>
    <row r="105" spans="4:14">
      <c r="D105" s="1">
        <v>95000</v>
      </c>
      <c r="E105" s="1" t="str">
        <f t="shared" si="10"/>
        <v>95000i</v>
      </c>
      <c r="F105" s="3" t="str">
        <f t="shared" si="11"/>
        <v>3.135i</v>
      </c>
      <c r="G105" s="1" t="str">
        <f t="shared" si="12"/>
        <v>9.405i</v>
      </c>
      <c r="H105" s="1" t="str">
        <f t="shared" si="13"/>
        <v>-9.828225+1.20410346732443E-15i</v>
      </c>
      <c r="I105" s="1" t="str">
        <f t="shared" si="14"/>
        <v>-8.828225+9.405i</v>
      </c>
      <c r="J105" s="1" t="str">
        <f t="shared" si="15"/>
        <v>0.177200521249383-0.166333447284086i</v>
      </c>
      <c r="K105" s="1">
        <f t="shared" si="16"/>
        <v>-12.286562596551001</v>
      </c>
      <c r="L105" s="1">
        <f t="shared" si="17"/>
        <v>-43.188156127204763</v>
      </c>
      <c r="M105" s="1">
        <f t="shared" si="18"/>
        <v>0.17720052124938299</v>
      </c>
      <c r="N105" s="1">
        <f t="shared" si="19"/>
        <v>-0.166333447284086</v>
      </c>
    </row>
    <row r="106" spans="4:14">
      <c r="D106" s="1">
        <v>96000</v>
      </c>
      <c r="E106" s="1" t="str">
        <f t="shared" si="10"/>
        <v>96000i</v>
      </c>
      <c r="F106" s="3" t="str">
        <f t="shared" si="11"/>
        <v>3.168i</v>
      </c>
      <c r="G106" s="1" t="str">
        <f t="shared" si="12"/>
        <v>9.504i</v>
      </c>
      <c r="H106" s="1" t="str">
        <f t="shared" si="13"/>
        <v>-10.036224+1.22958643267168E-15i</v>
      </c>
      <c r="I106" s="1" t="str">
        <f t="shared" si="14"/>
        <v>-9.036224+9.504i</v>
      </c>
      <c r="J106" s="1" t="str">
        <f t="shared" si="15"/>
        <v>0.175071426994533-0.166454611776331i</v>
      </c>
      <c r="K106" s="1">
        <f t="shared" si="16"/>
        <v>-12.339059830575792</v>
      </c>
      <c r="L106" s="1">
        <f t="shared" si="17"/>
        <v>-43.554715104714774</v>
      </c>
      <c r="M106" s="1">
        <f t="shared" si="18"/>
        <v>0.17507142699453301</v>
      </c>
      <c r="N106" s="1">
        <f t="shared" si="19"/>
        <v>-0.166454611776331</v>
      </c>
    </row>
    <row r="107" spans="4:14">
      <c r="D107" s="1">
        <v>97000</v>
      </c>
      <c r="E107" s="1" t="str">
        <f t="shared" si="10"/>
        <v>97000i</v>
      </c>
      <c r="F107" s="3" t="str">
        <f t="shared" si="11"/>
        <v>3.201i</v>
      </c>
      <c r="G107" s="1" t="str">
        <f t="shared" si="12"/>
        <v>9.603i</v>
      </c>
      <c r="H107" s="1" t="str">
        <f t="shared" si="13"/>
        <v>-10.246401+1.25533623535241E-15i</v>
      </c>
      <c r="I107" s="1" t="str">
        <f t="shared" si="14"/>
        <v>-9.246401+9.603i</v>
      </c>
      <c r="J107" s="1" t="str">
        <f t="shared" si="15"/>
        <v>0.172970517168691-0.166547408405613i</v>
      </c>
      <c r="K107" s="1">
        <f t="shared" si="16"/>
        <v>-12.391491707939133</v>
      </c>
      <c r="L107" s="1">
        <f t="shared" si="17"/>
        <v>-43.916189395588106</v>
      </c>
      <c r="M107" s="1">
        <f t="shared" si="18"/>
        <v>0.172970517168691</v>
      </c>
      <c r="N107" s="1">
        <f t="shared" si="19"/>
        <v>-0.166547408405613</v>
      </c>
    </row>
    <row r="108" spans="4:14">
      <c r="D108" s="1">
        <v>98000</v>
      </c>
      <c r="E108" s="1" t="str">
        <f t="shared" si="10"/>
        <v>98000i</v>
      </c>
      <c r="F108" s="3" t="str">
        <f t="shared" si="11"/>
        <v>3.234i</v>
      </c>
      <c r="G108" s="1" t="str">
        <f t="shared" si="12"/>
        <v>9.702i</v>
      </c>
      <c r="H108" s="1" t="str">
        <f t="shared" si="13"/>
        <v>-10.458756+1.28135287536663E-15i</v>
      </c>
      <c r="I108" s="1" t="str">
        <f t="shared" si="14"/>
        <v>-9.458756+9.702i</v>
      </c>
      <c r="J108" s="1" t="str">
        <f t="shared" si="15"/>
        <v>0.170897620201019-0.166612955108443i</v>
      </c>
      <c r="K108" s="1">
        <f t="shared" si="16"/>
        <v>-12.443852396335743</v>
      </c>
      <c r="L108" s="1">
        <f t="shared" si="17"/>
        <v>-44.272674524248991</v>
      </c>
      <c r="M108" s="1">
        <f t="shared" si="18"/>
        <v>0.17089762020101901</v>
      </c>
      <c r="N108" s="1">
        <f t="shared" si="19"/>
        <v>-0.16661295510844301</v>
      </c>
    </row>
    <row r="109" spans="4:14">
      <c r="D109" s="1">
        <v>99000</v>
      </c>
      <c r="E109" s="1" t="str">
        <f t="shared" si="10"/>
        <v>99000i</v>
      </c>
      <c r="F109" s="3" t="str">
        <f t="shared" si="11"/>
        <v>3.267i</v>
      </c>
      <c r="G109" s="1" t="str">
        <f t="shared" si="12"/>
        <v>9.801i</v>
      </c>
      <c r="H109" s="1" t="str">
        <f t="shared" si="13"/>
        <v>-10.673289+1.30763635271432E-15i</v>
      </c>
      <c r="I109" s="1" t="str">
        <f t="shared" si="14"/>
        <v>-9.673289+9.801i</v>
      </c>
      <c r="J109" s="1" t="str">
        <f t="shared" si="15"/>
        <v>0.168852548914487-0.166652331806598i</v>
      </c>
      <c r="K109" s="1">
        <f t="shared" si="16"/>
        <v>-12.496136338042504</v>
      </c>
      <c r="L109" s="1">
        <f t="shared" si="17"/>
        <v>-44.624263745746951</v>
      </c>
      <c r="M109" s="1">
        <f t="shared" si="18"/>
        <v>0.16885254891448701</v>
      </c>
      <c r="N109" s="1">
        <f t="shared" si="19"/>
        <v>-0.166652331806598</v>
      </c>
    </row>
    <row r="110" spans="4:14">
      <c r="D110" s="1">
        <v>100000</v>
      </c>
      <c r="E110" s="1" t="str">
        <f t="shared" si="10"/>
        <v>100000i</v>
      </c>
      <c r="F110" s="3" t="str">
        <f t="shared" si="11"/>
        <v>3.3i</v>
      </c>
      <c r="G110" s="1" t="str">
        <f t="shared" si="12"/>
        <v>9.9i</v>
      </c>
      <c r="H110" s="1" t="str">
        <f t="shared" si="13"/>
        <v>-10.89+1.33418666739549E-15i</v>
      </c>
      <c r="I110" s="1" t="str">
        <f t="shared" si="14"/>
        <v>-9.89+9.9i</v>
      </c>
      <c r="J110" s="1" t="str">
        <f t="shared" si="15"/>
        <v>0.166835101860311-0.166666581555402i</v>
      </c>
      <c r="K110" s="1">
        <f t="shared" si="16"/>
        <v>-12.548338238831075</v>
      </c>
      <c r="L110" s="1">
        <f t="shared" si="17"/>
        <v>-44.971048117919942</v>
      </c>
      <c r="M110" s="1">
        <f t="shared" si="18"/>
        <v>0.166835101860311</v>
      </c>
      <c r="N110" s="1">
        <f t="shared" si="19"/>
        <v>-0.16666658155540201</v>
      </c>
    </row>
    <row r="111" spans="4:14">
      <c r="D111" s="1">
        <v>101000</v>
      </c>
      <c r="E111" s="1" t="str">
        <f t="shared" si="10"/>
        <v>101000i</v>
      </c>
      <c r="F111" s="3" t="str">
        <f t="shared" si="11"/>
        <v>3.333i</v>
      </c>
      <c r="G111" s="1" t="str">
        <f t="shared" si="12"/>
        <v>9.999i</v>
      </c>
      <c r="H111" s="1" t="str">
        <f t="shared" si="13"/>
        <v>-11.108889+1.36100381941013E-15i</v>
      </c>
      <c r="I111" s="1" t="str">
        <f t="shared" si="14"/>
        <v>-10.108889+9.999i</v>
      </c>
      <c r="J111" s="1" t="str">
        <f t="shared" si="15"/>
        <v>0.164845064572002-0.166656711666787i</v>
      </c>
      <c r="K111" s="1">
        <f t="shared" si="16"/>
        <v>-12.600453057350727</v>
      </c>
      <c r="L111" s="1">
        <f t="shared" si="17"/>
        <v>-45.313116570105137</v>
      </c>
      <c r="M111" s="1">
        <f t="shared" si="18"/>
        <v>0.16484506457200199</v>
      </c>
      <c r="N111" s="1">
        <f t="shared" si="19"/>
        <v>-0.166656711666787</v>
      </c>
    </row>
    <row r="112" spans="4:14">
      <c r="D112" s="1">
        <v>102000</v>
      </c>
      <c r="E112" s="1" t="str">
        <f t="shared" si="10"/>
        <v>102000i</v>
      </c>
      <c r="F112" s="3" t="str">
        <f t="shared" si="11"/>
        <v>3.366i</v>
      </c>
      <c r="G112" s="1" t="str">
        <f t="shared" si="12"/>
        <v>10.098i</v>
      </c>
      <c r="H112" s="1" t="str">
        <f t="shared" si="13"/>
        <v>-11.329956+1.38808780875827E-15i</v>
      </c>
      <c r="I112" s="1" t="str">
        <f t="shared" si="14"/>
        <v>-10.329956+10.098i</v>
      </c>
      <c r="J112" s="1" t="str">
        <f t="shared" si="15"/>
        <v>0.162882210743324-0.166623694807017i</v>
      </c>
      <c r="K112" s="1">
        <f t="shared" si="16"/>
        <v>-12.652475994957658</v>
      </c>
      <c r="L112" s="1">
        <f t="shared" si="17"/>
        <v>-45.650555968643062</v>
      </c>
      <c r="M112" s="1">
        <f t="shared" si="18"/>
        <v>0.16288221074332401</v>
      </c>
      <c r="N112" s="1">
        <f t="shared" si="19"/>
        <v>-0.166623694807017</v>
      </c>
    </row>
    <row r="113" spans="4:14">
      <c r="D113" s="1">
        <v>103000</v>
      </c>
      <c r="E113" s="1" t="str">
        <f t="shared" si="10"/>
        <v>103000i</v>
      </c>
      <c r="F113" s="3" t="str">
        <f t="shared" si="11"/>
        <v>3.399i</v>
      </c>
      <c r="G113" s="1" t="str">
        <f t="shared" si="12"/>
        <v>10.197i</v>
      </c>
      <c r="H113" s="1" t="str">
        <f t="shared" si="13"/>
        <v>-11.553201+1.41543863543987E-15i</v>
      </c>
      <c r="I113" s="1" t="str">
        <f t="shared" si="14"/>
        <v>-10.553201+10.197i</v>
      </c>
      <c r="J113" s="1" t="str">
        <f t="shared" si="15"/>
        <v>0.160946303334264-0.166568470068987i</v>
      </c>
      <c r="K113" s="1">
        <f t="shared" si="16"/>
        <v>-12.704402485968663</v>
      </c>
      <c r="L113" s="1">
        <f t="shared" si="17"/>
        <v>-45.983451179391231</v>
      </c>
      <c r="M113" s="1">
        <f t="shared" si="18"/>
        <v>0.16094630333426399</v>
      </c>
      <c r="N113" s="1">
        <f t="shared" si="19"/>
        <v>-0.16656847006898701</v>
      </c>
    </row>
    <row r="114" spans="4:14">
      <c r="D114" s="1">
        <v>104000</v>
      </c>
      <c r="E114" s="1" t="str">
        <f t="shared" si="10"/>
        <v>104000i</v>
      </c>
      <c r="F114" s="3" t="str">
        <f t="shared" si="11"/>
        <v>3.432i</v>
      </c>
      <c r="G114" s="1" t="str">
        <f t="shared" si="12"/>
        <v>10.296i</v>
      </c>
      <c r="H114" s="1" t="str">
        <f t="shared" si="13"/>
        <v>-11.778624+1.44305629945496E-15i</v>
      </c>
      <c r="I114" s="1" t="str">
        <f t="shared" si="14"/>
        <v>-10.778624+10.296i</v>
      </c>
      <c r="J114" s="1" t="str">
        <f t="shared" si="15"/>
        <v>0.159037095608906-0.16649194401908i</v>
      </c>
      <c r="K114" s="1">
        <f t="shared" si="16"/>
        <v>-12.756228188318099</v>
      </c>
      <c r="L114" s="1">
        <f t="shared" si="17"/>
        <v>-46.311885127447589</v>
      </c>
      <c r="M114" s="1">
        <f t="shared" si="18"/>
        <v>0.159037095608906</v>
      </c>
      <c r="N114" s="1">
        <f t="shared" si="19"/>
        <v>-0.16649194401907999</v>
      </c>
    </row>
    <row r="115" spans="4:14">
      <c r="D115" s="1">
        <v>105000</v>
      </c>
      <c r="E115" s="1" t="str">
        <f t="shared" si="10"/>
        <v>105000i</v>
      </c>
      <c r="F115" s="3" t="str">
        <f t="shared" si="11"/>
        <v>3.465i</v>
      </c>
      <c r="G115" s="1" t="str">
        <f t="shared" si="12"/>
        <v>10.395i</v>
      </c>
      <c r="H115" s="1" t="str">
        <f t="shared" si="13"/>
        <v>-12.006225+1.47094080080352E-15i</v>
      </c>
      <c r="I115" s="1" t="str">
        <f t="shared" si="14"/>
        <v>-11.006225+10.395i</v>
      </c>
      <c r="J115" s="1" t="str">
        <f t="shared" si="15"/>
        <v>0.157154332108876-0.166394991718616i</v>
      </c>
      <c r="K115" s="1">
        <f t="shared" si="16"/>
        <v>-12.807948974599359</v>
      </c>
      <c r="L115" s="1">
        <f t="shared" si="17"/>
        <v>-46.635938854272823</v>
      </c>
      <c r="M115" s="1">
        <f t="shared" si="18"/>
        <v>0.157154332108876</v>
      </c>
      <c r="N115" s="1">
        <f t="shared" si="19"/>
        <v>-0.16639499171861599</v>
      </c>
    </row>
    <row r="116" spans="4:14">
      <c r="D116" s="1">
        <v>106000</v>
      </c>
      <c r="E116" s="1" t="str">
        <f t="shared" si="10"/>
        <v>106000i</v>
      </c>
      <c r="F116" s="3" t="str">
        <f t="shared" si="11"/>
        <v>3.498i</v>
      </c>
      <c r="G116" s="1" t="str">
        <f t="shared" si="12"/>
        <v>10.494i</v>
      </c>
      <c r="H116" s="1" t="str">
        <f t="shared" si="13"/>
        <v>-12.236004+1.49909213948557E-15i</v>
      </c>
      <c r="I116" s="1" t="str">
        <f t="shared" si="14"/>
        <v>-11.236004+10.494i</v>
      </c>
      <c r="J116" s="1" t="str">
        <f t="shared" si="15"/>
        <v>0.155297749565897-0.166278457719975i</v>
      </c>
      <c r="K116" s="1">
        <f t="shared" si="16"/>
        <v>-12.859560923471525</v>
      </c>
      <c r="L116" s="1">
        <f t="shared" si="17"/>
        <v>-46.955691572374022</v>
      </c>
      <c r="M116" s="1">
        <f t="shared" si="18"/>
        <v>0.15529774956589701</v>
      </c>
      <c r="N116" s="1">
        <f t="shared" si="19"/>
        <v>-0.16627845771997499</v>
      </c>
    </row>
    <row r="117" spans="4:14">
      <c r="D117" s="1">
        <v>107000</v>
      </c>
      <c r="E117" s="1" t="str">
        <f t="shared" si="10"/>
        <v>107000i</v>
      </c>
      <c r="F117" s="3" t="str">
        <f t="shared" si="11"/>
        <v>3.531i</v>
      </c>
      <c r="G117" s="1" t="str">
        <f t="shared" si="12"/>
        <v>10.593i</v>
      </c>
      <c r="H117" s="1" t="str">
        <f t="shared" si="13"/>
        <v>-12.467961+1.52751031550109E-15i</v>
      </c>
      <c r="I117" s="1" t="str">
        <f t="shared" si="14"/>
        <v>-11.467961+10.593i</v>
      </c>
      <c r="J117" s="1" t="str">
        <f t="shared" si="15"/>
        <v>0.153467077756736-0.166143157037498i</v>
      </c>
      <c r="K117" s="1">
        <f t="shared" si="16"/>
        <v>-12.911060311415859</v>
      </c>
      <c r="L117" s="1">
        <f t="shared" si="17"/>
        <v>-47.271220717709191</v>
      </c>
      <c r="M117" s="1">
        <f t="shared" si="18"/>
        <v>0.15346707775673599</v>
      </c>
      <c r="N117" s="1">
        <f t="shared" si="19"/>
        <v>-0.16614315703749799</v>
      </c>
    </row>
    <row r="118" spans="4:14">
      <c r="D118" s="1">
        <v>108000</v>
      </c>
      <c r="E118" s="1" t="str">
        <f t="shared" si="10"/>
        <v>108000i</v>
      </c>
      <c r="F118" s="3" t="str">
        <f t="shared" si="11"/>
        <v>3.564i</v>
      </c>
      <c r="G118" s="1" t="str">
        <f t="shared" si="12"/>
        <v>10.692i</v>
      </c>
      <c r="H118" s="1" t="str">
        <f t="shared" si="13"/>
        <v>-12.702096+1.55619532885009E-15i</v>
      </c>
      <c r="I118" s="1" t="str">
        <f t="shared" si="14"/>
        <v>-11.702096+10.692i</v>
      </c>
      <c r="J118" s="1" t="str">
        <f t="shared" si="15"/>
        <v>0.15166204030373-0.165989876093352i</v>
      </c>
      <c r="K118" s="1">
        <f t="shared" si="16"/>
        <v>-12.962443604824713</v>
      </c>
      <c r="L118" s="1">
        <f t="shared" si="17"/>
        <v>-47.582601999952793</v>
      </c>
      <c r="M118" s="1">
        <f t="shared" si="18"/>
        <v>0.15166204030373001</v>
      </c>
      <c r="N118" s="1">
        <f t="shared" si="19"/>
        <v>-0.165989876093352</v>
      </c>
    </row>
    <row r="119" spans="4:14">
      <c r="D119" s="1">
        <v>109000</v>
      </c>
      <c r="E119" s="1" t="str">
        <f t="shared" si="10"/>
        <v>109000i</v>
      </c>
      <c r="F119" s="3" t="str">
        <f t="shared" si="11"/>
        <v>3.597i</v>
      </c>
      <c r="G119" s="1" t="str">
        <f t="shared" si="12"/>
        <v>10.791i</v>
      </c>
      <c r="H119" s="1" t="str">
        <f t="shared" si="13"/>
        <v>-12.938409+1.58514717953258E-15i</v>
      </c>
      <c r="I119" s="1" t="str">
        <f t="shared" si="14"/>
        <v>-11.938409+10.791i</v>
      </c>
      <c r="J119" s="1" t="str">
        <f t="shared" si="15"/>
        <v>0.149882355423881-0.165819373638556i</v>
      </c>
      <c r="K119" s="1">
        <f t="shared" si="16"/>
        <v>-13.013707452408159</v>
      </c>
      <c r="L119" s="1">
        <f t="shared" si="17"/>
        <v>-47.889909450753336</v>
      </c>
      <c r="M119" s="1">
        <f t="shared" si="18"/>
        <v>0.14988235542388101</v>
      </c>
      <c r="N119" s="1">
        <f t="shared" si="19"/>
        <v>-0.16581937363855601</v>
      </c>
    </row>
    <row r="120" spans="4:14">
      <c r="D120" s="1">
        <v>110000</v>
      </c>
      <c r="E120" s="1" t="str">
        <f t="shared" si="10"/>
        <v>110000i</v>
      </c>
      <c r="F120" s="3" t="str">
        <f t="shared" si="11"/>
        <v>3.63i</v>
      </c>
      <c r="G120" s="1" t="str">
        <f t="shared" si="12"/>
        <v>10.89i</v>
      </c>
      <c r="H120" s="1" t="str">
        <f t="shared" si="13"/>
        <v>-13.1769+1.61436586754854E-15i</v>
      </c>
      <c r="I120" s="1" t="str">
        <f t="shared" si="14"/>
        <v>-12.1769+10.89i</v>
      </c>
      <c r="J120" s="1" t="str">
        <f t="shared" si="15"/>
        <v>0.148127736629343-0.165632381649389i</v>
      </c>
      <c r="K120" s="1">
        <f t="shared" si="16"/>
        <v>-13.064848677905044</v>
      </c>
      <c r="L120" s="1">
        <f t="shared" si="17"/>
        <v>-48.193215470103894</v>
      </c>
      <c r="M120" s="1">
        <f t="shared" si="18"/>
        <v>0.148127736629343</v>
      </c>
      <c r="N120" s="1">
        <f t="shared" si="19"/>
        <v>-0.16563238164938901</v>
      </c>
    </row>
    <row r="121" spans="4:14">
      <c r="D121" s="1">
        <v>111000</v>
      </c>
      <c r="E121" s="1" t="str">
        <f t="shared" si="10"/>
        <v>111000i</v>
      </c>
      <c r="F121" s="3" t="str">
        <f t="shared" si="11"/>
        <v>3.663i</v>
      </c>
      <c r="G121" s="1" t="str">
        <f t="shared" si="12"/>
        <v>10.989i</v>
      </c>
      <c r="H121" s="1" t="str">
        <f t="shared" si="13"/>
        <v>-13.417569+1.64385139289798E-15i</v>
      </c>
      <c r="I121" s="1" t="str">
        <f t="shared" si="14"/>
        <v>-12.417569+10.989i</v>
      </c>
      <c r="J121" s="1" t="str">
        <f t="shared" si="15"/>
        <v>0.146397893382034-0.165429606199477i</v>
      </c>
      <c r="K121" s="1">
        <f t="shared" si="16"/>
        <v>-13.115864273083581</v>
      </c>
      <c r="L121" s="1">
        <f t="shared" si="17"/>
        <v>-48.492590870934976</v>
      </c>
      <c r="M121" s="1">
        <f t="shared" si="18"/>
        <v>0.14639789338203399</v>
      </c>
      <c r="N121" s="1">
        <f t="shared" si="19"/>
        <v>-0.165429606199477</v>
      </c>
    </row>
    <row r="122" spans="4:14">
      <c r="D122" s="1">
        <v>112000</v>
      </c>
      <c r="E122" s="1" t="str">
        <f t="shared" si="10"/>
        <v>112000i</v>
      </c>
      <c r="F122" s="3" t="str">
        <f t="shared" si="11"/>
        <v>3.696i</v>
      </c>
      <c r="G122" s="1" t="str">
        <f t="shared" si="12"/>
        <v>11.088i</v>
      </c>
      <c r="H122" s="1" t="str">
        <f t="shared" si="13"/>
        <v>-13.660416+1.6736037555809E-15i</v>
      </c>
      <c r="I122" s="1" t="str">
        <f t="shared" si="14"/>
        <v>-12.660416+11.088i</v>
      </c>
      <c r="J122" s="1" t="str">
        <f t="shared" si="15"/>
        <v>0.144692531704898-0.165211728307829i</v>
      </c>
      <c r="K122" s="1">
        <f t="shared" si="16"/>
        <v>-13.166751391020441</v>
      </c>
      <c r="L122" s="1">
        <f t="shared" si="17"/>
        <v>-48.78810492203354</v>
      </c>
      <c r="M122" s="1">
        <f t="shared" si="18"/>
        <v>0.14469253170489799</v>
      </c>
      <c r="N122" s="1">
        <f t="shared" si="19"/>
        <v>-0.16521172830782899</v>
      </c>
    </row>
    <row r="123" spans="4:14">
      <c r="D123" s="1">
        <v>113000</v>
      </c>
      <c r="E123" s="1" t="str">
        <f t="shared" si="10"/>
        <v>113000i</v>
      </c>
      <c r="F123" s="3" t="str">
        <f t="shared" si="11"/>
        <v>3.729i</v>
      </c>
      <c r="G123" s="1" t="str">
        <f t="shared" si="12"/>
        <v>11.187i</v>
      </c>
      <c r="H123" s="1" t="str">
        <f t="shared" si="13"/>
        <v>-13.905441+1.7036229555973E-15i</v>
      </c>
      <c r="I123" s="1" t="str">
        <f t="shared" si="14"/>
        <v>-12.905441+11.187i</v>
      </c>
      <c r="J123" s="1" t="str">
        <f t="shared" si="15"/>
        <v>0.14301135475228-0.164979404763173i</v>
      </c>
      <c r="K123" s="1">
        <f t="shared" si="16"/>
        <v>-13.217507339644847</v>
      </c>
      <c r="L123" s="1">
        <f t="shared" si="17"/>
        <v>-49.079825389380446</v>
      </c>
      <c r="M123" s="1">
        <f t="shared" si="18"/>
        <v>0.14301135475228</v>
      </c>
      <c r="N123" s="1">
        <f t="shared" si="19"/>
        <v>-0.16497940476317299</v>
      </c>
    </row>
    <row r="124" spans="4:14">
      <c r="D124" s="1">
        <v>114000</v>
      </c>
      <c r="E124" s="1" t="str">
        <f t="shared" si="10"/>
        <v>114000i</v>
      </c>
      <c r="F124" s="3" t="str">
        <f t="shared" si="11"/>
        <v>3.762i</v>
      </c>
      <c r="G124" s="1" t="str">
        <f t="shared" si="12"/>
        <v>11.286i</v>
      </c>
      <c r="H124" s="1" t="str">
        <f t="shared" si="13"/>
        <v>-14.152644+1.73390899294717E-15i</v>
      </c>
      <c r="I124" s="1" t="str">
        <f t="shared" si="14"/>
        <v>-13.152644+11.286i</v>
      </c>
      <c r="J124" s="1" t="str">
        <f t="shared" si="15"/>
        <v>0.141354063341686-0.16473326892492i</v>
      </c>
      <c r="K124" s="1">
        <f t="shared" si="16"/>
        <v>-13.268129575537744</v>
      </c>
      <c r="L124" s="1">
        <f t="shared" si="17"/>
        <v>-49.367818575996459</v>
      </c>
      <c r="M124" s="1">
        <f t="shared" si="18"/>
        <v>0.14135406334168599</v>
      </c>
      <c r="N124" s="1">
        <f t="shared" si="19"/>
        <v>-0.16473326892491999</v>
      </c>
    </row>
    <row r="125" spans="4:14">
      <c r="D125" s="1">
        <v>115000</v>
      </c>
      <c r="E125" s="1" t="str">
        <f t="shared" si="10"/>
        <v>115000i</v>
      </c>
      <c r="F125" s="3" t="str">
        <f t="shared" si="11"/>
        <v>3.795i</v>
      </c>
      <c r="G125" s="1" t="str">
        <f t="shared" si="12"/>
        <v>11.385i</v>
      </c>
      <c r="H125" s="1" t="str">
        <f t="shared" si="13"/>
        <v>-14.402025+1.76446186763053E-15i</v>
      </c>
      <c r="I125" s="1" t="str">
        <f t="shared" si="14"/>
        <v>-13.402025+11.385i</v>
      </c>
      <c r="J125" s="1" t="str">
        <f t="shared" si="15"/>
        <v>0.139720356449147-0.164473931501132i</v>
      </c>
      <c r="K125" s="1">
        <f t="shared" si="16"/>
        <v>-13.318615697974238</v>
      </c>
      <c r="L125" s="1">
        <f t="shared" si="17"/>
        <v>-49.652149360371887</v>
      </c>
      <c r="M125" s="1">
        <f t="shared" si="18"/>
        <v>0.13972035644914699</v>
      </c>
      <c r="N125" s="1">
        <f t="shared" si="19"/>
        <v>-0.16447393150113199</v>
      </c>
    </row>
    <row r="126" spans="4:14">
      <c r="D126" s="1">
        <v>116000</v>
      </c>
      <c r="E126" s="1" t="str">
        <f t="shared" si="10"/>
        <v>116000i</v>
      </c>
      <c r="F126" s="3" t="str">
        <f t="shared" si="11"/>
        <v>3.828i</v>
      </c>
      <c r="G126" s="1" t="str">
        <f t="shared" si="12"/>
        <v>11.484i</v>
      </c>
      <c r="H126" s="1" t="str">
        <f t="shared" si="13"/>
        <v>-14.653584+1.79528157964737E-15i</v>
      </c>
      <c r="I126" s="1" t="str">
        <f t="shared" si="14"/>
        <v>-13.653584+11.484i</v>
      </c>
      <c r="J126" s="1" t="str">
        <f t="shared" si="15"/>
        <v>0.138109931670235-0.164201981303885i</v>
      </c>
      <c r="K126" s="1">
        <f t="shared" si="16"/>
        <v>-13.368963443199668</v>
      </c>
      <c r="L126" s="1">
        <f t="shared" si="17"/>
        <v>-49.932881233560181</v>
      </c>
      <c r="M126" s="1">
        <f t="shared" si="18"/>
        <v>0.138109931670235</v>
      </c>
      <c r="N126" s="1">
        <f t="shared" si="19"/>
        <v>-0.164201981303885</v>
      </c>
    </row>
    <row r="127" spans="4:14">
      <c r="D127" s="1">
        <v>117000</v>
      </c>
      <c r="E127" s="1" t="str">
        <f t="shared" si="10"/>
        <v>117000i</v>
      </c>
      <c r="F127" s="3" t="str">
        <f t="shared" si="11"/>
        <v>3.861i</v>
      </c>
      <c r="G127" s="1" t="str">
        <f t="shared" si="12"/>
        <v>11.583i</v>
      </c>
      <c r="H127" s="1" t="str">
        <f t="shared" si="13"/>
        <v>-14.907321+1.82636812899768E-15i</v>
      </c>
      <c r="I127" s="1" t="str">
        <f t="shared" si="14"/>
        <v>-13.907321+11.583i</v>
      </c>
      <c r="J127" s="1" t="str">
        <f t="shared" si="15"/>
        <v>0.136522485648704-0.163917985982424i</v>
      </c>
      <c r="K127" s="1">
        <f t="shared" si="16"/>
        <v>-13.419170678929547</v>
      </c>
      <c r="L127" s="1">
        <f t="shared" si="17"/>
        <v>-50.210076335001666</v>
      </c>
      <c r="M127" s="1">
        <f t="shared" si="18"/>
        <v>0.13652248564870401</v>
      </c>
      <c r="N127" s="1">
        <f t="shared" si="19"/>
        <v>-0.16391798598242399</v>
      </c>
    </row>
    <row r="128" spans="4:14">
      <c r="D128" s="1">
        <v>118000</v>
      </c>
      <c r="E128" s="1" t="str">
        <f t="shared" si="10"/>
        <v>118000i</v>
      </c>
      <c r="F128" s="3" t="str">
        <f t="shared" si="11"/>
        <v>3.894i</v>
      </c>
      <c r="G128" s="1" t="str">
        <f t="shared" si="12"/>
        <v>11.682i</v>
      </c>
      <c r="H128" s="1" t="str">
        <f t="shared" si="13"/>
        <v>-15.163236+1.85772151568147E-15i</v>
      </c>
      <c r="I128" s="1" t="str">
        <f t="shared" si="14"/>
        <v>-14.163236+11.682i</v>
      </c>
      <c r="J128" s="1" t="str">
        <f t="shared" si="15"/>
        <v>0.134957714474627-0.163622492734528i</v>
      </c>
      <c r="K128" s="1">
        <f t="shared" si="16"/>
        <v>-13.469235399063958</v>
      </c>
      <c r="L128" s="1">
        <f t="shared" si="17"/>
        <v>-50.483795487140476</v>
      </c>
      <c r="M128" s="1">
        <f t="shared" si="18"/>
        <v>0.13495771447462701</v>
      </c>
      <c r="N128" s="1">
        <f t="shared" si="19"/>
        <v>-0.163622492734528</v>
      </c>
    </row>
    <row r="129" spans="4:14">
      <c r="D129" s="1">
        <v>119000</v>
      </c>
      <c r="E129" s="1" t="str">
        <f t="shared" si="10"/>
        <v>119000i</v>
      </c>
      <c r="F129" s="3" t="str">
        <f t="shared" si="11"/>
        <v>3.927i</v>
      </c>
      <c r="G129" s="1" t="str">
        <f t="shared" si="12"/>
        <v>11.781i</v>
      </c>
      <c r="H129" s="1" t="str">
        <f t="shared" si="13"/>
        <v>-15.421329+1.88934173969875E-15i</v>
      </c>
      <c r="I129" s="1" t="str">
        <f t="shared" si="14"/>
        <v>-14.421329+11.781i</v>
      </c>
      <c r="J129" s="1" t="str">
        <f t="shared" si="15"/>
        <v>0.133415314053787-0.163316028996519i</v>
      </c>
      <c r="K129" s="1">
        <f t="shared" si="16"/>
        <v>-13.5191557186076</v>
      </c>
      <c r="L129" s="1">
        <f t="shared" si="17"/>
        <v>-50.754098228896112</v>
      </c>
      <c r="M129" s="1">
        <f t="shared" si="18"/>
        <v>0.13341531405378701</v>
      </c>
      <c r="N129" s="1">
        <f t="shared" si="19"/>
        <v>-0.16331602899651901</v>
      </c>
    </row>
    <row r="130" spans="4:14">
      <c r="D130" s="1">
        <v>120000</v>
      </c>
      <c r="E130" s="1" t="str">
        <f t="shared" si="10"/>
        <v>120000i</v>
      </c>
      <c r="F130" s="3" t="str">
        <f t="shared" si="11"/>
        <v>3.96i</v>
      </c>
      <c r="G130" s="1" t="str">
        <f t="shared" si="12"/>
        <v>11.88i</v>
      </c>
      <c r="H130" s="1" t="str">
        <f t="shared" si="13"/>
        <v>-15.6816+1.9212288010495E-15i</v>
      </c>
      <c r="I130" s="1" t="str">
        <f t="shared" si="14"/>
        <v>-14.6816+11.88i</v>
      </c>
      <c r="J130" s="1" t="str">
        <f t="shared" si="15"/>
        <v>0.131894980449991-0.162999103112339i</v>
      </c>
      <c r="K130" s="1">
        <f t="shared" si="16"/>
        <v>-13.568929868787672</v>
      </c>
      <c r="L130" s="1">
        <f t="shared" si="17"/>
        <v>-51.021042848043912</v>
      </c>
      <c r="M130" s="1">
        <f t="shared" si="18"/>
        <v>0.13189498044999101</v>
      </c>
      <c r="N130" s="1">
        <f t="shared" si="19"/>
        <v>-0.16299910311233901</v>
      </c>
    </row>
    <row r="131" spans="4:14">
      <c r="D131" s="1">
        <v>121000</v>
      </c>
      <c r="E131" s="1" t="str">
        <f t="shared" ref="E131:E194" si="20">COMPLEX(0,D131)</f>
        <v>121000i</v>
      </c>
      <c r="F131" s="3" t="str">
        <f t="shared" ref="F131:F194" si="21">IMPRODUCT(E131,$B$1*$B$4)</f>
        <v>3.993i</v>
      </c>
      <c r="G131" s="1" t="str">
        <f t="shared" ref="G131:G194" si="22">IMPRODUCT(E131,($B$3*$B$1+$B$4*$B$2+$B$1*$B$4))</f>
        <v>11.979i</v>
      </c>
      <c r="H131" s="1" t="str">
        <f t="shared" ref="H131:H194" si="23">IMPRODUCT(IMPOWER(E131,2),$B$3*$B$4*$B$1*$B$2)</f>
        <v>-15.944049+1.95338269973373E-15i</v>
      </c>
      <c r="I131" s="1" t="str">
        <f t="shared" ref="I131:I194" si="24">IMSUM(1,G131,H131)</f>
        <v>-14.944049+11.979i</v>
      </c>
      <c r="J131" s="1" t="str">
        <f t="shared" ref="J131:J194" si="25">IMDIV(F131,I131)</f>
        <v>0.1303964102019-0.16267220498216i</v>
      </c>
      <c r="K131" s="1">
        <f t="shared" ref="K131:K194" si="26">20*LOG10(IMABS(J131))</f>
        <v>-13.618556192360744</v>
      </c>
      <c r="L131" s="1">
        <f t="shared" ref="L131:L194" si="27">IMARGUMENT(J131)*180/PI()</f>
        <v>-51.284686412557008</v>
      </c>
      <c r="M131" s="1">
        <f t="shared" ref="M131:M194" si="28">IMREAL(J131)</f>
        <v>0.13039641020189999</v>
      </c>
      <c r="N131" s="1">
        <f t="shared" ref="N131:N194" si="29">IMAGINARY(J131)</f>
        <v>-0.16267220498216001</v>
      </c>
    </row>
    <row r="132" spans="4:14">
      <c r="D132" s="1">
        <v>122000</v>
      </c>
      <c r="E132" s="1" t="str">
        <f t="shared" si="20"/>
        <v>122000i</v>
      </c>
      <c r="F132" s="3" t="str">
        <f t="shared" si="21"/>
        <v>4.026i</v>
      </c>
      <c r="G132" s="1" t="str">
        <f t="shared" si="22"/>
        <v>12.078i</v>
      </c>
      <c r="H132" s="1" t="str">
        <f t="shared" si="23"/>
        <v>-16.208676+1.98580343575144E-15i</v>
      </c>
      <c r="I132" s="1" t="str">
        <f t="shared" si="24"/>
        <v>-15.208676+12.078i</v>
      </c>
      <c r="J132" s="1" t="str">
        <f t="shared" si="25"/>
        <v>0.128919300615874-0.162335806690962i</v>
      </c>
      <c r="K132" s="1">
        <f t="shared" si="26"/>
        <v>-13.668033139101626</v>
      </c>
      <c r="L132" s="1">
        <f t="shared" si="27"/>
        <v>-51.545084800955529</v>
      </c>
      <c r="M132" s="1">
        <f t="shared" si="28"/>
        <v>0.12891930061587401</v>
      </c>
      <c r="N132" s="1">
        <f t="shared" si="29"/>
        <v>-0.16233580669096201</v>
      </c>
    </row>
    <row r="133" spans="4:14">
      <c r="D133" s="1">
        <v>123000</v>
      </c>
      <c r="E133" s="1" t="str">
        <f t="shared" si="20"/>
        <v>123000i</v>
      </c>
      <c r="F133" s="3" t="str">
        <f t="shared" si="21"/>
        <v>4.059i</v>
      </c>
      <c r="G133" s="1" t="str">
        <f t="shared" si="22"/>
        <v>12.177i</v>
      </c>
      <c r="H133" s="1" t="str">
        <f t="shared" si="23"/>
        <v>-16.475481+2.01849100910263E-15i</v>
      </c>
      <c r="I133" s="1" t="str">
        <f t="shared" si="24"/>
        <v>-15.475481+12.177i</v>
      </c>
      <c r="J133" s="1" t="str">
        <f t="shared" si="25"/>
        <v>0.127463350036248-0.161990363117541i</v>
      </c>
      <c r="K133" s="1">
        <f t="shared" si="26"/>
        <v>-13.71735926146683</v>
      </c>
      <c r="L133" s="1">
        <f t="shared" si="27"/>
        <v>-51.802292731709507</v>
      </c>
      <c r="M133" s="1">
        <f t="shared" si="28"/>
        <v>0.12746335003624801</v>
      </c>
      <c r="N133" s="1">
        <f t="shared" si="29"/>
        <v>-0.161990363117541</v>
      </c>
    </row>
    <row r="134" spans="4:14">
      <c r="D134" s="1">
        <v>124000</v>
      </c>
      <c r="E134" s="1" t="str">
        <f t="shared" si="20"/>
        <v>124000i</v>
      </c>
      <c r="F134" s="3" t="str">
        <f t="shared" si="21"/>
        <v>4.092i</v>
      </c>
      <c r="G134" s="1" t="str">
        <f t="shared" si="22"/>
        <v>12.276i</v>
      </c>
      <c r="H134" s="1" t="str">
        <f t="shared" si="23"/>
        <v>-16.744464+2.0514454197873E-15i</v>
      </c>
      <c r="I134" s="1" t="str">
        <f t="shared" si="24"/>
        <v>-15.744464+12.276i</v>
      </c>
      <c r="J134" s="1" t="str">
        <f t="shared" si="25"/>
        <v>0.126028258094381-0.161636312524413i</v>
      </c>
      <c r="K134" s="1">
        <f t="shared" si="26"/>
        <v>-13.766533210425552</v>
      </c>
      <c r="L134" s="1">
        <f t="shared" si="27"/>
        <v>-52.056363791739393</v>
      </c>
      <c r="M134" s="1">
        <f t="shared" si="28"/>
        <v>0.12602825809438101</v>
      </c>
      <c r="N134" s="1">
        <f t="shared" si="29"/>
        <v>-0.16163631252441299</v>
      </c>
    </row>
    <row r="135" spans="4:14">
      <c r="D135" s="1">
        <v>125000</v>
      </c>
      <c r="E135" s="1" t="str">
        <f t="shared" si="20"/>
        <v>125000i</v>
      </c>
      <c r="F135" s="3" t="str">
        <f t="shared" si="21"/>
        <v>4.125i</v>
      </c>
      <c r="G135" s="1" t="str">
        <f t="shared" si="22"/>
        <v>12.375i</v>
      </c>
      <c r="H135" s="1" t="str">
        <f t="shared" si="23"/>
        <v>-17.015625+2.08466666780545E-15i</v>
      </c>
      <c r="I135" s="1" t="str">
        <f t="shared" si="24"/>
        <v>-16.015625+12.375i</v>
      </c>
      <c r="J135" s="1" t="str">
        <f t="shared" si="25"/>
        <v>0.124613725937771-0.161274077129059i</v>
      </c>
      <c r="K135" s="1">
        <f t="shared" si="26"/>
        <v>-13.815553731451512</v>
      </c>
      <c r="L135" s="1">
        <f t="shared" si="27"/>
        <v>-52.307350464045939</v>
      </c>
      <c r="M135" s="1">
        <f t="shared" si="28"/>
        <v>0.12461372593777099</v>
      </c>
      <c r="N135" s="1">
        <f t="shared" si="29"/>
        <v>-0.161274077129059</v>
      </c>
    </row>
    <row r="136" spans="4:14">
      <c r="D136" s="1">
        <v>126000</v>
      </c>
      <c r="E136" s="1" t="str">
        <f t="shared" si="20"/>
        <v>126000i</v>
      </c>
      <c r="F136" s="3" t="str">
        <f t="shared" si="21"/>
        <v>4.158i</v>
      </c>
      <c r="G136" s="1" t="str">
        <f t="shared" si="22"/>
        <v>12.474i</v>
      </c>
      <c r="H136" s="1" t="str">
        <f t="shared" si="23"/>
        <v>-17.288964+2.11815475315708E-15i</v>
      </c>
      <c r="I136" s="1" t="str">
        <f t="shared" si="24"/>
        <v>-16.288964+12.474i</v>
      </c>
      <c r="J136" s="1" t="str">
        <f t="shared" si="25"/>
        <v>0.123219456440403-0.16090406365699i</v>
      </c>
      <c r="K136" s="1">
        <f t="shared" si="26"/>
        <v>-13.864419660669638</v>
      </c>
      <c r="L136" s="1">
        <f t="shared" si="27"/>
        <v>-52.555304154517316</v>
      </c>
      <c r="M136" s="1">
        <f t="shared" si="28"/>
        <v>0.123219456440403</v>
      </c>
      <c r="N136" s="1">
        <f t="shared" si="29"/>
        <v>-0.16090406365699</v>
      </c>
    </row>
    <row r="137" spans="4:14">
      <c r="D137" s="1">
        <v>127000</v>
      </c>
      <c r="E137" s="1" t="str">
        <f t="shared" si="20"/>
        <v>127000i</v>
      </c>
      <c r="F137" s="3" t="str">
        <f t="shared" si="21"/>
        <v>4.191i</v>
      </c>
      <c r="G137" s="1" t="str">
        <f t="shared" si="22"/>
        <v>12.573i</v>
      </c>
      <c r="H137" s="1" t="str">
        <f t="shared" si="23"/>
        <v>-17.564481+2.15190967584218E-15i</v>
      </c>
      <c r="I137" s="1" t="str">
        <f t="shared" si="24"/>
        <v>-16.564481+12.573i</v>
      </c>
      <c r="J137" s="1" t="str">
        <f t="shared" si="25"/>
        <v>0.121845154395511-0.160526663877078i</v>
      </c>
      <c r="K137" s="1">
        <f t="shared" si="26"/>
        <v>-13.913129921150901</v>
      </c>
      <c r="L137" s="1">
        <f t="shared" si="27"/>
        <v>-52.800275217936026</v>
      </c>
      <c r="M137" s="1">
        <f t="shared" si="28"/>
        <v>0.121845154395511</v>
      </c>
      <c r="N137" s="1">
        <f t="shared" si="29"/>
        <v>-0.16052666387707801</v>
      </c>
    </row>
    <row r="138" spans="4:14">
      <c r="D138" s="1">
        <v>128000</v>
      </c>
      <c r="E138" s="1" t="str">
        <f t="shared" si="20"/>
        <v>128000i</v>
      </c>
      <c r="F138" s="3" t="str">
        <f t="shared" si="21"/>
        <v>4.224i</v>
      </c>
      <c r="G138" s="1" t="str">
        <f t="shared" si="22"/>
        <v>12.672i</v>
      </c>
      <c r="H138" s="1" t="str">
        <f t="shared" si="23"/>
        <v>-17.842176+2.18593143586076E-15i</v>
      </c>
      <c r="I138" s="1" t="str">
        <f t="shared" si="24"/>
        <v>-16.842176+12.672i</v>
      </c>
      <c r="J138" s="1" t="str">
        <f t="shared" si="25"/>
        <v>0.120490526691793-0.160142255119624i</v>
      </c>
      <c r="K138" s="1">
        <f t="shared" si="26"/>
        <v>-13.961683519350043</v>
      </c>
      <c r="L138" s="1">
        <f t="shared" si="27"/>
        <v>-53.042312983228314</v>
      </c>
      <c r="M138" s="1">
        <f t="shared" si="28"/>
        <v>0.120490526691793</v>
      </c>
      <c r="N138" s="1">
        <f t="shared" si="29"/>
        <v>-0.16014225511962399</v>
      </c>
    </row>
    <row r="139" spans="4:14">
      <c r="D139" s="1">
        <v>129000</v>
      </c>
      <c r="E139" s="1" t="str">
        <f t="shared" si="20"/>
        <v>129000i</v>
      </c>
      <c r="F139" s="3" t="str">
        <f t="shared" si="21"/>
        <v>4.257i</v>
      </c>
      <c r="G139" s="1" t="str">
        <f t="shared" si="22"/>
        <v>12.771i</v>
      </c>
      <c r="H139" s="1" t="str">
        <f t="shared" si="23"/>
        <v>-18.122049+2.22022003321283E-15i</v>
      </c>
      <c r="I139" s="1" t="str">
        <f t="shared" si="24"/>
        <v>-17.122049+12.771i</v>
      </c>
      <c r="J139" s="1" t="str">
        <f t="shared" si="25"/>
        <v>0.119155282474123-0.159751200777604i</v>
      </c>
      <c r="K139" s="1">
        <f t="shared" si="26"/>
        <v>-14.010079541680408</v>
      </c>
      <c r="L139" s="1">
        <f t="shared" si="27"/>
        <v>-53.281465777978092</v>
      </c>
      <c r="M139" s="1">
        <f t="shared" si="28"/>
        <v>0.11915528247412301</v>
      </c>
      <c r="N139" s="1">
        <f t="shared" si="29"/>
        <v>-0.15975120077760399</v>
      </c>
    </row>
    <row r="140" spans="4:14">
      <c r="D140" s="1">
        <v>130000</v>
      </c>
      <c r="E140" s="1" t="str">
        <f t="shared" si="20"/>
        <v>130000i</v>
      </c>
      <c r="F140" s="3" t="str">
        <f t="shared" si="21"/>
        <v>4.29i</v>
      </c>
      <c r="G140" s="1" t="str">
        <f t="shared" si="22"/>
        <v>12.87i</v>
      </c>
      <c r="H140" s="1" t="str">
        <f t="shared" si="23"/>
        <v>-18.4041+2.25477546789838E-15i</v>
      </c>
      <c r="I140" s="1" t="str">
        <f t="shared" si="24"/>
        <v>-17.4041+12.87i</v>
      </c>
      <c r="J140" s="1" t="str">
        <f t="shared" si="25"/>
        <v>0.117839133289709-0.159353850791563i</v>
      </c>
      <c r="K140" s="1">
        <f t="shared" si="26"/>
        <v>-14.058317151220297</v>
      </c>
      <c r="L140" s="1">
        <f t="shared" si="27"/>
        <v>-53.51778095223974</v>
      </c>
      <c r="M140" s="1">
        <f t="shared" si="28"/>
        <v>0.11783913328970901</v>
      </c>
      <c r="N140" s="1">
        <f t="shared" si="29"/>
        <v>-0.159353850791563</v>
      </c>
    </row>
    <row r="141" spans="4:14">
      <c r="D141" s="1">
        <v>131000</v>
      </c>
      <c r="E141" s="1" t="str">
        <f t="shared" si="20"/>
        <v>131000i</v>
      </c>
      <c r="F141" s="3" t="str">
        <f t="shared" si="21"/>
        <v>4.323i</v>
      </c>
      <c r="G141" s="1" t="str">
        <f t="shared" si="22"/>
        <v>12.969i</v>
      </c>
      <c r="H141" s="1" t="str">
        <f t="shared" si="23"/>
        <v>-18.688329+2.28959773991739E-15i</v>
      </c>
      <c r="I141" s="1" t="str">
        <f t="shared" si="24"/>
        <v>-17.688329+12.969i</v>
      </c>
      <c r="J141" s="1" t="str">
        <f t="shared" si="25"/>
        <v>0.116541793220604-0.158950542118591i</v>
      </c>
      <c r="K141" s="1">
        <f t="shared" si="26"/>
        <v>-14.106395584546203</v>
      </c>
      <c r="L141" s="1">
        <f t="shared" si="27"/>
        <v>-53.751304901674864</v>
      </c>
      <c r="M141" s="1">
        <f t="shared" si="28"/>
        <v>0.116541793220604</v>
      </c>
      <c r="N141" s="1">
        <f t="shared" si="29"/>
        <v>-0.158950542118591</v>
      </c>
    </row>
    <row r="142" spans="4:14">
      <c r="D142" s="1">
        <v>132000</v>
      </c>
      <c r="E142" s="1" t="str">
        <f t="shared" si="20"/>
        <v>132000i</v>
      </c>
      <c r="F142" s="3" t="str">
        <f t="shared" si="21"/>
        <v>4.356i</v>
      </c>
      <c r="G142" s="1" t="str">
        <f t="shared" si="22"/>
        <v>13.068i</v>
      </c>
      <c r="H142" s="1" t="str">
        <f t="shared" si="23"/>
        <v>-18.974736+2.3246868492699E-15i</v>
      </c>
      <c r="I142" s="1" t="str">
        <f t="shared" si="24"/>
        <v>-17.974736+13.068i</v>
      </c>
      <c r="J142" s="1" t="str">
        <f t="shared" si="25"/>
        <v>0.11526297900344-0.158541599185826i</v>
      </c>
      <c r="K142" s="1">
        <f t="shared" si="26"/>
        <v>-14.154314148687687</v>
      </c>
      <c r="L142" s="1">
        <f t="shared" si="27"/>
        <v>-53.982083090036042</v>
      </c>
      <c r="M142" s="1">
        <f t="shared" si="28"/>
        <v>0.11526297900344</v>
      </c>
      <c r="N142" s="1">
        <f t="shared" si="29"/>
        <v>-0.158541599185826</v>
      </c>
    </row>
    <row r="143" spans="4:14">
      <c r="D143" s="1">
        <v>133000</v>
      </c>
      <c r="E143" s="1" t="str">
        <f t="shared" si="20"/>
        <v>133000i</v>
      </c>
      <c r="F143" s="3" t="str">
        <f t="shared" si="21"/>
        <v>4.389i</v>
      </c>
      <c r="G143" s="1" t="str">
        <f t="shared" si="22"/>
        <v>13.167i</v>
      </c>
      <c r="H143" s="1" t="str">
        <f t="shared" si="23"/>
        <v>-19.263321+2.36004279595588E-15i</v>
      </c>
      <c r="I143" s="1" t="str">
        <f t="shared" si="24"/>
        <v>-18.263321+13.167i</v>
      </c>
      <c r="J143" s="1" t="str">
        <f t="shared" si="25"/>
        <v>0.114002410137186-0.158127334328935i</v>
      </c>
      <c r="K143" s="1">
        <f t="shared" si="26"/>
        <v>-14.202072218198909</v>
      </c>
      <c r="L143" s="1">
        <f t="shared" si="27"/>
        <v>-54.210160071026159</v>
      </c>
      <c r="M143" s="1">
        <f t="shared" si="28"/>
        <v>0.114002410137186</v>
      </c>
      <c r="N143" s="1">
        <f t="shared" si="29"/>
        <v>-0.158127334328935</v>
      </c>
    </row>
    <row r="144" spans="4:14">
      <c r="D144" s="1">
        <v>134000</v>
      </c>
      <c r="E144" s="1" t="str">
        <f t="shared" si="20"/>
        <v>134000i</v>
      </c>
      <c r="F144" s="3" t="str">
        <f t="shared" si="21"/>
        <v>4.422i</v>
      </c>
      <c r="G144" s="1" t="str">
        <f t="shared" si="22"/>
        <v>13.266i</v>
      </c>
      <c r="H144" s="1" t="str">
        <f t="shared" si="23"/>
        <v>-19.554084+2.39566557997534E-15i</v>
      </c>
      <c r="I144" s="1" t="str">
        <f t="shared" si="24"/>
        <v>-18.554084+13.266i</v>
      </c>
      <c r="J144" s="1" t="str">
        <f t="shared" si="25"/>
        <v>0.112759808979695-0.157708048215981i</v>
      </c>
      <c r="K144" s="1">
        <f t="shared" si="26"/>
        <v>-14.249669232343127</v>
      </c>
      <c r="L144" s="1">
        <f t="shared" si="27"/>
        <v>-54.435579509552092</v>
      </c>
      <c r="M144" s="1">
        <f t="shared" si="28"/>
        <v>0.11275980897969499</v>
      </c>
      <c r="N144" s="1">
        <f t="shared" si="29"/>
        <v>-0.157708048215981</v>
      </c>
    </row>
    <row r="145" spans="4:14">
      <c r="D145" s="1">
        <v>135000</v>
      </c>
      <c r="E145" s="1" t="str">
        <f t="shared" si="20"/>
        <v>135000i</v>
      </c>
      <c r="F145" s="3" t="str">
        <f t="shared" si="21"/>
        <v>4.455i</v>
      </c>
      <c r="G145" s="1" t="str">
        <f t="shared" si="22"/>
        <v>13.365i</v>
      </c>
      <c r="H145" s="1" t="str">
        <f t="shared" si="23"/>
        <v>-19.847025+2.43155520132828E-15i</v>
      </c>
      <c r="I145" s="1" t="str">
        <f t="shared" si="24"/>
        <v>-18.847025+13.365i</v>
      </c>
      <c r="J145" s="1" t="str">
        <f t="shared" si="25"/>
        <v>0.111534900833763-0.157284030257123i</v>
      </c>
      <c r="K145" s="1">
        <f t="shared" si="26"/>
        <v>-14.29710469238503</v>
      </c>
      <c r="L145" s="1">
        <f t="shared" si="27"/>
        <v>-54.658384202398032</v>
      </c>
      <c r="M145" s="1">
        <f t="shared" si="28"/>
        <v>0.111534900833763</v>
      </c>
      <c r="N145" s="1">
        <f t="shared" si="29"/>
        <v>-0.15728403025712301</v>
      </c>
    </row>
    <row r="146" spans="4:14">
      <c r="D146" s="1">
        <v>136000</v>
      </c>
      <c r="E146" s="1" t="str">
        <f t="shared" si="20"/>
        <v>136000i</v>
      </c>
      <c r="F146" s="3" t="str">
        <f t="shared" si="21"/>
        <v>4.488i</v>
      </c>
      <c r="G146" s="1" t="str">
        <f t="shared" si="22"/>
        <v>13.464i</v>
      </c>
      <c r="H146" s="1" t="str">
        <f t="shared" si="23"/>
        <v>-20.142144+2.46771166001469E-15i</v>
      </c>
      <c r="I146" s="1" t="str">
        <f t="shared" si="24"/>
        <v>-19.142144+13.464i</v>
      </c>
      <c r="J146" s="1" t="str">
        <f t="shared" si="25"/>
        <v>0.110327414023393-0.156855559000551i</v>
      </c>
      <c r="K146" s="1">
        <f t="shared" si="26"/>
        <v>-14.344378158986951</v>
      </c>
      <c r="L146" s="1">
        <f t="shared" si="27"/>
        <v>-54.878616098333445</v>
      </c>
      <c r="M146" s="1">
        <f t="shared" si="28"/>
        <v>0.11032741402339299</v>
      </c>
      <c r="N146" s="1">
        <f t="shared" si="29"/>
        <v>-0.15685555900055101</v>
      </c>
    </row>
    <row r="147" spans="4:14">
      <c r="D147" s="1">
        <v>137000</v>
      </c>
      <c r="E147" s="1" t="str">
        <f t="shared" si="20"/>
        <v>137000i</v>
      </c>
      <c r="F147" s="3" t="str">
        <f t="shared" si="21"/>
        <v>4.521i</v>
      </c>
      <c r="G147" s="1" t="str">
        <f t="shared" si="22"/>
        <v>13.563i</v>
      </c>
      <c r="H147" s="1" t="str">
        <f t="shared" si="23"/>
        <v>-20.439441+2.50413495603459E-15i</v>
      </c>
      <c r="I147" s="1" t="str">
        <f t="shared" si="24"/>
        <v>-19.439441+13.563i</v>
      </c>
      <c r="J147" s="1" t="str">
        <f t="shared" si="25"/>
        <v>0.109137079960886-0.156422902515072i</v>
      </c>
      <c r="K147" s="1">
        <f t="shared" si="26"/>
        <v>-14.391489249705323</v>
      </c>
      <c r="L147" s="1">
        <f t="shared" si="27"/>
        <v>-55.096316317681016</v>
      </c>
      <c r="M147" s="1">
        <f t="shared" si="28"/>
        <v>0.10913707996088599</v>
      </c>
      <c r="N147" s="1">
        <f t="shared" si="29"/>
        <v>-0.15642290251507199</v>
      </c>
    </row>
    <row r="148" spans="4:14">
      <c r="D148" s="1">
        <v>138000</v>
      </c>
      <c r="E148" s="1" t="str">
        <f t="shared" si="20"/>
        <v>138000i</v>
      </c>
      <c r="F148" s="3" t="str">
        <f t="shared" si="21"/>
        <v>4.554i</v>
      </c>
      <c r="G148" s="1" t="str">
        <f t="shared" si="22"/>
        <v>13.662i</v>
      </c>
      <c r="H148" s="1" t="str">
        <f t="shared" si="23"/>
        <v>-20.738916+2.54082508938797E-15i</v>
      </c>
      <c r="I148" s="1" t="str">
        <f t="shared" si="24"/>
        <v>-19.738916+13.662i</v>
      </c>
      <c r="J148" s="1" t="str">
        <f t="shared" si="25"/>
        <v>0.107963633205381-0.155986318759758i</v>
      </c>
      <c r="K148" s="1">
        <f t="shared" si="26"/>
        <v>-14.438437636582789</v>
      </c>
      <c r="L148" s="1">
        <f t="shared" si="27"/>
        <v>-55.311525171360799</v>
      </c>
      <c r="M148" s="1">
        <f t="shared" si="28"/>
        <v>0.10796363320538099</v>
      </c>
      <c r="N148" s="1">
        <f t="shared" si="29"/>
        <v>-0.15598631875975799</v>
      </c>
    </row>
    <row r="149" spans="4:14">
      <c r="D149" s="1">
        <v>139000</v>
      </c>
      <c r="E149" s="1" t="str">
        <f t="shared" si="20"/>
        <v>139000i</v>
      </c>
      <c r="F149" s="3" t="str">
        <f t="shared" si="21"/>
        <v>4.587i</v>
      </c>
      <c r="G149" s="1" t="str">
        <f t="shared" si="22"/>
        <v>13.761i</v>
      </c>
      <c r="H149" s="1" t="str">
        <f t="shared" si="23"/>
        <v>-21.040569+2.57778206007482E-15i</v>
      </c>
      <c r="I149" s="1" t="str">
        <f t="shared" si="24"/>
        <v>-20.040569+13.761i</v>
      </c>
      <c r="J149" s="1" t="str">
        <f t="shared" si="25"/>
        <v>0.106806811513408-0.155546055941026i</v>
      </c>
      <c r="K149" s="1">
        <f t="shared" si="26"/>
        <v>-14.4852230438334</v>
      </c>
      <c r="L149" s="1">
        <f t="shared" si="27"/>
        <v>-55.524282179425533</v>
      </c>
      <c r="M149" s="1">
        <f t="shared" si="28"/>
        <v>0.106806811513408</v>
      </c>
      <c r="N149" s="1">
        <f t="shared" si="29"/>
        <v>-0.155546055941026</v>
      </c>
    </row>
    <row r="150" spans="4:14">
      <c r="D150" s="1">
        <v>140000</v>
      </c>
      <c r="E150" s="1" t="str">
        <f t="shared" si="20"/>
        <v>140000i</v>
      </c>
      <c r="F150" s="3" t="str">
        <f t="shared" si="21"/>
        <v>4.62i</v>
      </c>
      <c r="G150" s="1" t="str">
        <f t="shared" si="22"/>
        <v>13.86i</v>
      </c>
      <c r="H150" s="1" t="str">
        <f t="shared" si="23"/>
        <v>-21.3444+2.61500586809516E-15i</v>
      </c>
      <c r="I150" s="1" t="str">
        <f t="shared" si="24"/>
        <v>-20.3444+13.86i</v>
      </c>
      <c r="J150" s="1" t="str">
        <f t="shared" si="25"/>
        <v>0.105666355882004-0.155102352857564i</v>
      </c>
      <c r="K150" s="1">
        <f t="shared" si="26"/>
        <v>-14.531845245615981</v>
      </c>
      <c r="L150" s="1">
        <f t="shared" si="27"/>
        <v>-55.734626089106158</v>
      </c>
      <c r="M150" s="1">
        <f t="shared" si="28"/>
        <v>0.105666355882004</v>
      </c>
      <c r="N150" s="1">
        <f t="shared" si="29"/>
        <v>-0.15510235285756399</v>
      </c>
    </row>
    <row r="151" spans="4:14">
      <c r="D151" s="1">
        <v>141000</v>
      </c>
      <c r="E151" s="1" t="str">
        <f t="shared" si="20"/>
        <v>141000i</v>
      </c>
      <c r="F151" s="3" t="str">
        <f t="shared" si="21"/>
        <v>4.653i</v>
      </c>
      <c r="G151" s="1" t="str">
        <f t="shared" si="22"/>
        <v>13.959i</v>
      </c>
      <c r="H151" s="1" t="str">
        <f t="shared" si="23"/>
        <v>-21.650409+2.65249651344897E-15i</v>
      </c>
      <c r="I151" s="1" t="str">
        <f t="shared" si="24"/>
        <v>-20.650409+13.959i</v>
      </c>
      <c r="J151" s="1" t="str">
        <f t="shared" si="25"/>
        <v>0.104542010584874-0.154655439233467i</v>
      </c>
      <c r="K151" s="1">
        <f t="shared" si="26"/>
        <v>-14.578304063893519</v>
      </c>
      <c r="L151" s="1">
        <f t="shared" si="27"/>
        <v>-55.94259489238712</v>
      </c>
      <c r="M151" s="1">
        <f t="shared" si="28"/>
        <v>0.104542010584874</v>
      </c>
      <c r="N151" s="1">
        <f t="shared" si="29"/>
        <v>-0.154655439233467</v>
      </c>
    </row>
    <row r="152" spans="4:14">
      <c r="D152" s="1">
        <v>142000</v>
      </c>
      <c r="E152" s="1" t="str">
        <f t="shared" si="20"/>
        <v>142000i</v>
      </c>
      <c r="F152" s="3" t="str">
        <f t="shared" si="21"/>
        <v>4.686i</v>
      </c>
      <c r="G152" s="1" t="str">
        <f t="shared" si="22"/>
        <v>14.058i</v>
      </c>
      <c r="H152" s="1" t="str">
        <f t="shared" si="23"/>
        <v>-21.958596+2.69025399613626E-15i</v>
      </c>
      <c r="I152" s="1" t="str">
        <f t="shared" si="24"/>
        <v>-20.958596+14.058i</v>
      </c>
      <c r="J152" s="1" t="str">
        <f t="shared" si="25"/>
        <v>0.103433523202109-0.15420553603995i</v>
      </c>
      <c r="K152" s="1">
        <f t="shared" si="26"/>
        <v>-14.624599366374436</v>
      </c>
      <c r="L152" s="1">
        <f t="shared" si="27"/>
        <v>-56.148225843117814</v>
      </c>
      <c r="M152" s="1">
        <f t="shared" si="28"/>
        <v>0.103433523202109</v>
      </c>
      <c r="N152" s="1">
        <f t="shared" si="29"/>
        <v>-0.15420553603994999</v>
      </c>
    </row>
    <row r="153" spans="4:14">
      <c r="D153" s="1">
        <v>143000</v>
      </c>
      <c r="E153" s="1" t="str">
        <f t="shared" si="20"/>
        <v>143000i</v>
      </c>
      <c r="F153" s="3" t="str">
        <f t="shared" si="21"/>
        <v>4.719i</v>
      </c>
      <c r="G153" s="1" t="str">
        <f t="shared" si="22"/>
        <v>14.157i</v>
      </c>
      <c r="H153" s="1" t="str">
        <f t="shared" si="23"/>
        <v>-22.268961+2.72827831615704E-15i</v>
      </c>
      <c r="I153" s="1" t="str">
        <f t="shared" si="24"/>
        <v>-21.268961+14.157i</v>
      </c>
      <c r="J153" s="1" t="str">
        <f t="shared" si="25"/>
        <v>0.102340644643883-0.153752855806005i</v>
      </c>
      <c r="K153" s="1">
        <f t="shared" si="26"/>
        <v>-14.670731064533168</v>
      </c>
      <c r="L153" s="1">
        <f t="shared" si="27"/>
        <v>-56.351555473683241</v>
      </c>
      <c r="M153" s="1">
        <f t="shared" si="28"/>
        <v>0.102340644643883</v>
      </c>
      <c r="N153" s="1">
        <f t="shared" si="29"/>
        <v>-0.15375285580600501</v>
      </c>
    </row>
    <row r="154" spans="4:14">
      <c r="D154" s="1">
        <v>144000</v>
      </c>
      <c r="E154" s="1" t="str">
        <f t="shared" si="20"/>
        <v>144000i</v>
      </c>
      <c r="F154" s="3" t="str">
        <f t="shared" si="21"/>
        <v>4.752i</v>
      </c>
      <c r="G154" s="1" t="str">
        <f t="shared" si="22"/>
        <v>14.256i</v>
      </c>
      <c r="H154" s="1" t="str">
        <f t="shared" si="23"/>
        <v>-22.581504+2.76656947351128E-15i</v>
      </c>
      <c r="I154" s="1" t="str">
        <f t="shared" si="24"/>
        <v>-21.581504+14.256i</v>
      </c>
      <c r="J154" s="1" t="str">
        <f t="shared" si="25"/>
        <v>0.101263129168571-0.153297602918353i</v>
      </c>
      <c r="K154" s="1">
        <f t="shared" si="26"/>
        <v>-14.716699111706571</v>
      </c>
      <c r="L154" s="1">
        <f t="shared" si="27"/>
        <v>-56.552619611242385</v>
      </c>
      <c r="M154" s="1">
        <f t="shared" si="28"/>
        <v>0.101263129168571</v>
      </c>
      <c r="N154" s="1">
        <f t="shared" si="29"/>
        <v>-0.15329760291835301</v>
      </c>
    </row>
    <row r="155" spans="4:14">
      <c r="D155" s="1">
        <v>145000</v>
      </c>
      <c r="E155" s="1" t="str">
        <f t="shared" si="20"/>
        <v>145000i</v>
      </c>
      <c r="F155" s="3" t="str">
        <f t="shared" si="21"/>
        <v>4.785i</v>
      </c>
      <c r="G155" s="1" t="str">
        <f t="shared" si="22"/>
        <v>14.355i</v>
      </c>
      <c r="H155" s="1" t="str">
        <f t="shared" si="23"/>
        <v>-22.896225+2.80512746819901E-15i</v>
      </c>
      <c r="I155" s="1" t="str">
        <f t="shared" si="24"/>
        <v>-21.896225+14.355i</v>
      </c>
      <c r="J155" s="1" t="str">
        <f t="shared" si="25"/>
        <v>0.100200734395673-0.152839973911034i</v>
      </c>
      <c r="K155" s="1">
        <f t="shared" si="26"/>
        <v>-14.762503501263636</v>
      </c>
      <c r="L155" s="1">
        <f t="shared" si="27"/>
        <v>-56.751453393551628</v>
      </c>
      <c r="M155" s="1">
        <f t="shared" si="28"/>
        <v>0.10020073439567299</v>
      </c>
      <c r="N155" s="1">
        <f t="shared" si="29"/>
        <v>-0.15283997391103399</v>
      </c>
    </row>
    <row r="156" spans="4:14">
      <c r="D156" s="1">
        <v>146000</v>
      </c>
      <c r="E156" s="1" t="str">
        <f t="shared" si="20"/>
        <v>146000i</v>
      </c>
      <c r="F156" s="3" t="str">
        <f t="shared" si="21"/>
        <v>4.818i</v>
      </c>
      <c r="G156" s="1" t="str">
        <f t="shared" si="22"/>
        <v>14.454i</v>
      </c>
      <c r="H156" s="1" t="str">
        <f t="shared" si="23"/>
        <v>-23.213124+2.84395230022022E-15i</v>
      </c>
      <c r="I156" s="1" t="str">
        <f t="shared" si="24"/>
        <v>-22.213124+14.454i</v>
      </c>
      <c r="J156" s="1" t="str">
        <f t="shared" si="25"/>
        <v>0.0991532213139283-0.152380157744966i</v>
      </c>
      <c r="K156" s="1">
        <f t="shared" si="26"/>
        <v>-14.808144264845644</v>
      </c>
      <c r="L156" s="1">
        <f t="shared" si="27"/>
        <v>-56.948091284382677</v>
      </c>
      <c r="M156" s="1">
        <f t="shared" si="28"/>
        <v>9.91532213139283E-2</v>
      </c>
      <c r="N156" s="1">
        <f t="shared" si="29"/>
        <v>-0.15238015774496599</v>
      </c>
    </row>
    <row r="157" spans="4:14">
      <c r="D157" s="1">
        <v>147000</v>
      </c>
      <c r="E157" s="1" t="str">
        <f t="shared" si="20"/>
        <v>147000i</v>
      </c>
      <c r="F157" s="3" t="str">
        <f t="shared" si="21"/>
        <v>4.851i</v>
      </c>
      <c r="G157" s="1" t="str">
        <f t="shared" si="22"/>
        <v>14.553i</v>
      </c>
      <c r="H157" s="1" t="str">
        <f t="shared" si="23"/>
        <v>-23.532201+2.88304396957491E-15i</v>
      </c>
      <c r="I157" s="1" t="str">
        <f t="shared" si="24"/>
        <v>-22.532201+14.553i</v>
      </c>
      <c r="J157" s="1" t="str">
        <f t="shared" si="25"/>
        <v>0.098120354284978-0.151918336077808i</v>
      </c>
      <c r="K157" s="1">
        <f t="shared" si="26"/>
        <v>-14.853621470673639</v>
      </c>
      <c r="L157" s="1">
        <f t="shared" si="27"/>
        <v>-57.142567088547558</v>
      </c>
      <c r="M157" s="1">
        <f t="shared" si="28"/>
        <v>9.8120354284978006E-2</v>
      </c>
      <c r="N157" s="1">
        <f t="shared" si="29"/>
        <v>-0.151918336077808</v>
      </c>
    </row>
    <row r="158" spans="4:14">
      <c r="D158" s="1">
        <v>148000</v>
      </c>
      <c r="E158" s="1" t="str">
        <f t="shared" si="20"/>
        <v>148000i</v>
      </c>
      <c r="F158" s="3" t="str">
        <f t="shared" si="21"/>
        <v>4.884i</v>
      </c>
      <c r="G158" s="1" t="str">
        <f t="shared" si="22"/>
        <v>14.652i</v>
      </c>
      <c r="H158" s="1" t="str">
        <f t="shared" si="23"/>
        <v>-23.853456+2.92240247626307E-15i</v>
      </c>
      <c r="I158" s="1" t="str">
        <f t="shared" si="24"/>
        <v>-22.853456+14.652i</v>
      </c>
      <c r="J158" s="1" t="str">
        <f t="shared" si="25"/>
        <v>0.0971019010428889-0.151454683524435i</v>
      </c>
      <c r="K158" s="1">
        <f t="shared" si="26"/>
        <v>-14.898935221921439</v>
      </c>
      <c r="L158" s="1">
        <f t="shared" si="27"/>
        <v>-57.334913966545706</v>
      </c>
      <c r="M158" s="1">
        <f t="shared" si="28"/>
        <v>9.7101901042888905E-2</v>
      </c>
      <c r="N158" s="1">
        <f t="shared" si="29"/>
        <v>-0.151454683524435</v>
      </c>
    </row>
    <row r="159" spans="4:14">
      <c r="D159" s="1">
        <v>149000</v>
      </c>
      <c r="E159" s="1" t="str">
        <f t="shared" si="20"/>
        <v>149000i</v>
      </c>
      <c r="F159" s="3" t="str">
        <f t="shared" si="21"/>
        <v>4.917i</v>
      </c>
      <c r="G159" s="1" t="str">
        <f t="shared" si="22"/>
        <v>14.751i</v>
      </c>
      <c r="H159" s="1" t="str">
        <f t="shared" si="23"/>
        <v>-24.176889+2.96202782028472E-15i</v>
      </c>
      <c r="I159" s="1" t="str">
        <f t="shared" si="24"/>
        <v>-23.176889+14.751i</v>
      </c>
      <c r="J159" s="1" t="str">
        <f t="shared" si="25"/>
        <v>0.0960976326898705-0.150989367908338i</v>
      </c>
      <c r="K159" s="1">
        <f t="shared" si="26"/>
        <v>-14.944085655151099</v>
      </c>
      <c r="L159" s="1">
        <f t="shared" si="27"/>
        <v>-57.525164448839909</v>
      </c>
      <c r="M159" s="1">
        <f t="shared" si="28"/>
        <v>9.6097632689870496E-2</v>
      </c>
      <c r="N159" s="1">
        <f t="shared" si="29"/>
        <v>-0.150989367908338</v>
      </c>
    </row>
    <row r="160" spans="4:14">
      <c r="D160" s="1">
        <v>150000</v>
      </c>
      <c r="E160" s="1" t="str">
        <f t="shared" si="20"/>
        <v>150000i</v>
      </c>
      <c r="F160" s="3" t="str">
        <f t="shared" si="21"/>
        <v>4.95i</v>
      </c>
      <c r="G160" s="1" t="str">
        <f t="shared" si="22"/>
        <v>14.85i</v>
      </c>
      <c r="H160" s="1" t="str">
        <f t="shared" si="23"/>
        <v>-24.5025+3.00192000163985E-15i</v>
      </c>
      <c r="I160" s="1" t="str">
        <f t="shared" si="24"/>
        <v>-23.5025+14.85i</v>
      </c>
      <c r="J160" s="1" t="str">
        <f t="shared" si="25"/>
        <v>0.095107323688467-0.150522550504256i</v>
      </c>
      <c r="K160" s="1">
        <f t="shared" si="26"/>
        <v>-14.989072938808416</v>
      </c>
      <c r="L160" s="1">
        <f t="shared" si="27"/>
        <v>-57.713350449776016</v>
      </c>
      <c r="M160" s="1">
        <f t="shared" si="28"/>
        <v>9.5107323688466999E-2</v>
      </c>
      <c r="N160" s="1">
        <f t="shared" si="29"/>
        <v>-0.150522550504256</v>
      </c>
    </row>
    <row r="161" spans="4:14">
      <c r="D161" s="1">
        <v>151000</v>
      </c>
      <c r="E161" s="1" t="str">
        <f t="shared" si="20"/>
        <v>151000i</v>
      </c>
      <c r="F161" s="3" t="str">
        <f t="shared" si="21"/>
        <v>4.983i</v>
      </c>
      <c r="G161" s="1" t="str">
        <f t="shared" si="22"/>
        <v>14.949i</v>
      </c>
      <c r="H161" s="1" t="str">
        <f t="shared" si="23"/>
        <v>-24.830289+3.04207902032845E-15i</v>
      </c>
      <c r="I161" s="1" t="str">
        <f t="shared" si="24"/>
        <v>-23.830289+14.949i</v>
      </c>
      <c r="J161" s="1" t="str">
        <f t="shared" si="25"/>
        <v>0.0941307518505037-0.150054386272312i</v>
      </c>
      <c r="K161" s="1">
        <f t="shared" si="26"/>
        <v>-15.033897271776983</v>
      </c>
      <c r="L161" s="1">
        <f t="shared" si="27"/>
        <v>-57.899503281152377</v>
      </c>
      <c r="M161" s="1">
        <f t="shared" si="28"/>
        <v>9.4130751850503694E-2</v>
      </c>
      <c r="N161" s="1">
        <f t="shared" si="29"/>
        <v>-0.15005438627231199</v>
      </c>
    </row>
    <row r="162" spans="4:14">
      <c r="D162" s="1">
        <v>152000</v>
      </c>
      <c r="E162" s="1" t="str">
        <f t="shared" si="20"/>
        <v>152000i</v>
      </c>
      <c r="F162" s="3" t="str">
        <f t="shared" si="21"/>
        <v>5.016i</v>
      </c>
      <c r="G162" s="1" t="str">
        <f t="shared" si="22"/>
        <v>15.048i</v>
      </c>
      <c r="H162" s="1" t="str">
        <f t="shared" si="23"/>
        <v>-25.160256+3.08250487635054E-15i</v>
      </c>
      <c r="I162" s="1" t="str">
        <f t="shared" si="24"/>
        <v>-24.160256+15.048i</v>
      </c>
      <c r="J162" s="1" t="str">
        <f t="shared" si="25"/>
        <v>0.0931676983230451-0.149585024083967i</v>
      </c>
      <c r="K162" s="1">
        <f t="shared" si="26"/>
        <v>-15.078558881987259</v>
      </c>
      <c r="L162" s="1">
        <f t="shared" si="27"/>
        <v>-58.083653665454563</v>
      </c>
      <c r="M162" s="1">
        <f t="shared" si="28"/>
        <v>9.3167698323045098E-2</v>
      </c>
      <c r="N162" s="1">
        <f t="shared" si="29"/>
        <v>-0.14958502408396701</v>
      </c>
    </row>
    <row r="163" spans="4:14">
      <c r="D163" s="1">
        <v>153000</v>
      </c>
      <c r="E163" s="1" t="str">
        <f t="shared" si="20"/>
        <v>153000i</v>
      </c>
      <c r="F163" s="3" t="str">
        <f t="shared" si="21"/>
        <v>5.049i</v>
      </c>
      <c r="G163" s="1" t="str">
        <f t="shared" si="22"/>
        <v>15.147i</v>
      </c>
      <c r="H163" s="1" t="str">
        <f t="shared" si="23"/>
        <v>-25.492401+3.1231975697061E-15i</v>
      </c>
      <c r="I163" s="1" t="str">
        <f t="shared" si="24"/>
        <v>-24.492401+15.147i</v>
      </c>
      <c r="J163" s="1" t="str">
        <f t="shared" si="25"/>
        <v>0.0922179475716078-0.149114606940041i</v>
      </c>
      <c r="K163" s="1">
        <f t="shared" si="26"/>
        <v>-15.123058025079734</v>
      </c>
      <c r="L163" s="1">
        <f t="shared" si="27"/>
        <v>-58.265831748760334</v>
      </c>
      <c r="M163" s="1">
        <f t="shared" si="28"/>
        <v>9.2217947571607797E-2</v>
      </c>
      <c r="N163" s="1">
        <f t="shared" si="29"/>
        <v>-0.149114606940041</v>
      </c>
    </row>
    <row r="164" spans="4:14">
      <c r="D164" s="1">
        <v>154000</v>
      </c>
      <c r="E164" s="1" t="str">
        <f t="shared" si="20"/>
        <v>154000i</v>
      </c>
      <c r="F164" s="3" t="str">
        <f t="shared" si="21"/>
        <v>5.082i</v>
      </c>
      <c r="G164" s="1" t="str">
        <f t="shared" si="22"/>
        <v>15.246i</v>
      </c>
      <c r="H164" s="1" t="str">
        <f t="shared" si="23"/>
        <v>-25.826724+3.16415710039513E-15i</v>
      </c>
      <c r="I164" s="1" t="str">
        <f t="shared" si="24"/>
        <v>-24.826724+15.246i</v>
      </c>
      <c r="J164" s="1" t="str">
        <f t="shared" si="25"/>
        <v>0.0912812873608556-0.148643272181074i</v>
      </c>
      <c r="K164" s="1">
        <f t="shared" si="26"/>
        <v>-15.16739498311987</v>
      </c>
      <c r="L164" s="1">
        <f t="shared" si="27"/>
        <v>-58.446067113325341</v>
      </c>
      <c r="M164" s="1">
        <f t="shared" si="28"/>
        <v>9.1281287360855598E-2</v>
      </c>
      <c r="N164" s="1">
        <f t="shared" si="29"/>
        <v>-0.14864327218107401</v>
      </c>
    </row>
    <row r="165" spans="4:14">
      <c r="D165" s="1">
        <v>155000</v>
      </c>
      <c r="E165" s="1" t="str">
        <f t="shared" si="20"/>
        <v>155000i</v>
      </c>
      <c r="F165" s="3" t="str">
        <f t="shared" si="21"/>
        <v>5.115i</v>
      </c>
      <c r="G165" s="1" t="str">
        <f t="shared" si="22"/>
        <v>15.345i</v>
      </c>
      <c r="H165" s="1" t="str">
        <f t="shared" si="23"/>
        <v>-26.163225+3.20538346841766E-15i</v>
      </c>
      <c r="I165" s="1" t="str">
        <f t="shared" si="24"/>
        <v>-25.163225+15.345i</v>
      </c>
      <c r="J165" s="1" t="str">
        <f t="shared" si="25"/>
        <v>0.090357508732991-0.148171151690304i</v>
      </c>
      <c r="K165" s="1">
        <f t="shared" si="26"/>
        <v>-15.211570063362123</v>
      </c>
      <c r="L165" s="1">
        <f t="shared" si="27"/>
        <v>-58.624388789861086</v>
      </c>
      <c r="M165" s="1">
        <f t="shared" si="28"/>
        <v>9.0357508732991004E-2</v>
      </c>
      <c r="N165" s="1">
        <f t="shared" si="29"/>
        <v>-0.14817115169030401</v>
      </c>
    </row>
    <row r="166" spans="4:14">
      <c r="D166" s="1">
        <v>156000</v>
      </c>
      <c r="E166" s="1" t="str">
        <f t="shared" si="20"/>
        <v>156000i</v>
      </c>
      <c r="F166" s="3" t="str">
        <f t="shared" si="21"/>
        <v>5.148i</v>
      </c>
      <c r="G166" s="1" t="str">
        <f t="shared" si="22"/>
        <v>15.444i</v>
      </c>
      <c r="H166" s="1" t="str">
        <f t="shared" si="23"/>
        <v>-26.501904+3.24687667377366E-15i</v>
      </c>
      <c r="I166" s="1" t="str">
        <f t="shared" si="24"/>
        <v>-25.501904+15.444i</v>
      </c>
      <c r="J166" s="1" t="str">
        <f t="shared" si="25"/>
        <v>0.0894464059840426-0.14769837208949i</v>
      </c>
      <c r="K166" s="1">
        <f t="shared" si="26"/>
        <v>-15.25558359706219</v>
      </c>
      <c r="L166" s="1">
        <f t="shared" si="27"/>
        <v>-58.800825269510447</v>
      </c>
      <c r="M166" s="1">
        <f t="shared" si="28"/>
        <v>8.9446405984042604E-2</v>
      </c>
      <c r="N166" s="1">
        <f t="shared" si="29"/>
        <v>-0.14769837208948999</v>
      </c>
    </row>
    <row r="167" spans="4:14">
      <c r="D167" s="1">
        <v>157000</v>
      </c>
      <c r="E167" s="1" t="str">
        <f t="shared" si="20"/>
        <v>157000i</v>
      </c>
      <c r="F167" s="3" t="str">
        <f t="shared" si="21"/>
        <v>5.181i</v>
      </c>
      <c r="G167" s="1" t="str">
        <f t="shared" si="22"/>
        <v>15.543i</v>
      </c>
      <c r="H167" s="1" t="str">
        <f t="shared" si="23"/>
        <v>-26.842761+3.28863671646314E-15i</v>
      </c>
      <c r="I167" s="1" t="str">
        <f t="shared" si="24"/>
        <v>-25.842761+15.543i</v>
      </c>
      <c r="J167" s="1" t="str">
        <f t="shared" si="25"/>
        <v>0.0885477766382364-0.147225054927834i</v>
      </c>
      <c r="K167" s="1">
        <f t="shared" si="26"/>
        <v>-15.299435938335215</v>
      </c>
      <c r="L167" s="1">
        <f t="shared" si="27"/>
        <v>-58.975404515530144</v>
      </c>
      <c r="M167" s="1">
        <f t="shared" si="28"/>
        <v>8.8547776638236403E-2</v>
      </c>
      <c r="N167" s="1">
        <f t="shared" si="29"/>
        <v>-0.147225054927834</v>
      </c>
    </row>
    <row r="168" spans="4:14">
      <c r="D168" s="1">
        <v>158000</v>
      </c>
      <c r="E168" s="1" t="str">
        <f t="shared" si="20"/>
        <v>158000i</v>
      </c>
      <c r="F168" s="3" t="str">
        <f t="shared" si="21"/>
        <v>5.214i</v>
      </c>
      <c r="G168" s="1" t="str">
        <f t="shared" si="22"/>
        <v>15.642i</v>
      </c>
      <c r="H168" s="1" t="str">
        <f t="shared" si="23"/>
        <v>-27.185796+3.3306635964861E-15i</v>
      </c>
      <c r="I168" s="1" t="str">
        <f t="shared" si="24"/>
        <v>-26.185796+15.642i</v>
      </c>
      <c r="J168" s="1" t="str">
        <f t="shared" si="25"/>
        <v>0.0876614214206269-0.146751316864248i</v>
      </c>
      <c r="K168" s="1">
        <f t="shared" si="26"/>
        <v>-15.343127463057847</v>
      </c>
      <c r="L168" s="1">
        <f t="shared" si="27"/>
        <v>-59.14815397469043</v>
      </c>
      <c r="M168" s="1">
        <f t="shared" si="28"/>
        <v>8.7661421420626898E-2</v>
      </c>
      <c r="N168" s="1">
        <f t="shared" si="29"/>
        <v>-0.146751316864248</v>
      </c>
    </row>
    <row r="169" spans="4:14">
      <c r="D169" s="1">
        <v>159000</v>
      </c>
      <c r="E169" s="1" t="str">
        <f t="shared" si="20"/>
        <v>159000i</v>
      </c>
      <c r="F169" s="3" t="str">
        <f t="shared" si="21"/>
        <v>5.247i</v>
      </c>
      <c r="G169" s="1" t="str">
        <f t="shared" si="22"/>
        <v>15.741i</v>
      </c>
      <c r="H169" s="1" t="str">
        <f t="shared" si="23"/>
        <v>-27.531009+3.37295731384253E-15i</v>
      </c>
      <c r="I169" s="1" t="str">
        <f t="shared" si="24"/>
        <v>-26.531009+15.741i</v>
      </c>
      <c r="J169" s="1" t="str">
        <f t="shared" si="25"/>
        <v>0.0867871442281518-0.146277269843173i</v>
      </c>
      <c r="K169" s="1">
        <f t="shared" si="26"/>
        <v>-15.386658567813365</v>
      </c>
      <c r="L169" s="1">
        <f t="shared" si="27"/>
        <v>-59.319100588395713</v>
      </c>
      <c r="M169" s="1">
        <f t="shared" si="28"/>
        <v>8.67871442281518E-2</v>
      </c>
      <c r="N169" s="1">
        <f t="shared" si="29"/>
        <v>-0.14627726984317299</v>
      </c>
    </row>
    <row r="170" spans="4:14">
      <c r="D170" s="1">
        <v>160000</v>
      </c>
      <c r="E170" s="1" t="str">
        <f t="shared" si="20"/>
        <v>160000i</v>
      </c>
      <c r="F170" s="3" t="str">
        <f t="shared" si="21"/>
        <v>5.28i</v>
      </c>
      <c r="G170" s="1" t="str">
        <f t="shared" si="22"/>
        <v>15.84i</v>
      </c>
      <c r="H170" s="1" t="str">
        <f t="shared" si="23"/>
        <v>-27.8784+3.41551786853245E-15i</v>
      </c>
      <c r="I170" s="1" t="str">
        <f t="shared" si="24"/>
        <v>-26.8784+15.84i</v>
      </c>
      <c r="J170" s="1" t="str">
        <f t="shared" si="25"/>
        <v>0.0859247520992657-0.145803021264198i</v>
      </c>
      <c r="K170" s="1">
        <f t="shared" si="26"/>
        <v>-15.430029668877221</v>
      </c>
      <c r="L170" s="1">
        <f t="shared" si="27"/>
        <v>-59.4882708035382</v>
      </c>
      <c r="M170" s="1">
        <f t="shared" si="28"/>
        <v>8.59247520992657E-2</v>
      </c>
      <c r="N170" s="1">
        <f t="shared" si="29"/>
        <v>-0.145803021264198</v>
      </c>
    </row>
    <row r="171" spans="4:14">
      <c r="D171" s="1">
        <v>161000</v>
      </c>
      <c r="E171" s="1" t="str">
        <f t="shared" si="20"/>
        <v>161000i</v>
      </c>
      <c r="F171" s="3" t="str">
        <f t="shared" si="21"/>
        <v>5.313i</v>
      </c>
      <c r="G171" s="1" t="str">
        <f t="shared" si="22"/>
        <v>15.939i</v>
      </c>
      <c r="H171" s="1" t="str">
        <f t="shared" si="23"/>
        <v>-28.227969+3.45834526055584E-15i</v>
      </c>
      <c r="I171" s="1" t="str">
        <f t="shared" si="24"/>
        <v>-27.227969+15.939i</v>
      </c>
      <c r="J171" s="1" t="str">
        <f t="shared" si="25"/>
        <v>0.0850740551822954-0.14532867414567i</v>
      </c>
      <c r="K171" s="1">
        <f t="shared" si="26"/>
        <v>-15.473241201242384</v>
      </c>
      <c r="L171" s="1">
        <f t="shared" si="27"/>
        <v>-59.655690583087804</v>
      </c>
      <c r="M171" s="1">
        <f t="shared" si="28"/>
        <v>8.5074055182295397E-2</v>
      </c>
      <c r="N171" s="1">
        <f t="shared" si="29"/>
        <v>-0.14532867414566999</v>
      </c>
    </row>
    <row r="172" spans="4:14">
      <c r="D172" s="1">
        <v>162000</v>
      </c>
      <c r="E172" s="1" t="str">
        <f t="shared" si="20"/>
        <v>162000i</v>
      </c>
      <c r="F172" s="3" t="str">
        <f t="shared" si="21"/>
        <v>5.346i</v>
      </c>
      <c r="G172" s="1" t="str">
        <f t="shared" si="22"/>
        <v>16.038i</v>
      </c>
      <c r="H172" s="1" t="str">
        <f t="shared" si="23"/>
        <v>-28.579716+3.50143948991271E-15i</v>
      </c>
      <c r="I172" s="1" t="str">
        <f t="shared" si="24"/>
        <v>-27.579716+16.038i</v>
      </c>
      <c r="J172" s="1" t="str">
        <f t="shared" si="25"/>
        <v>0.0842348667026522-0.144854327282517i</v>
      </c>
      <c r="K172" s="1">
        <f t="shared" si="26"/>
        <v>-15.516293617682493</v>
      </c>
      <c r="L172" s="1">
        <f t="shared" si="27"/>
        <v>-59.821385416427773</v>
      </c>
      <c r="M172" s="1">
        <f t="shared" si="28"/>
        <v>8.4234866702652206E-2</v>
      </c>
      <c r="N172" s="1">
        <f t="shared" si="29"/>
        <v>-0.14485432728251699</v>
      </c>
    </row>
    <row r="173" spans="4:14">
      <c r="D173" s="1">
        <v>163000</v>
      </c>
      <c r="E173" s="1" t="str">
        <f t="shared" si="20"/>
        <v>163000i</v>
      </c>
      <c r="F173" s="3" t="str">
        <f t="shared" si="21"/>
        <v>5.379i</v>
      </c>
      <c r="G173" s="1" t="str">
        <f t="shared" si="22"/>
        <v>16.137i</v>
      </c>
      <c r="H173" s="1" t="str">
        <f t="shared" si="23"/>
        <v>-28.933641+3.54480055660307E-15i</v>
      </c>
      <c r="I173" s="1" t="str">
        <f t="shared" si="24"/>
        <v>-27.933641+16.137i</v>
      </c>
      <c r="J173" s="1" t="str">
        <f t="shared" si="25"/>
        <v>0.0834070029290273-0.144380075398488i</v>
      </c>
      <c r="K173" s="1">
        <f t="shared" si="26"/>
        <v>-15.559187387851171</v>
      </c>
      <c r="L173" s="1">
        <f t="shared" si="27"/>
        <v>-59.985380329443444</v>
      </c>
      <c r="M173" s="1">
        <f t="shared" si="28"/>
        <v>8.3407002929027294E-2</v>
      </c>
      <c r="N173" s="1">
        <f t="shared" si="29"/>
        <v>-0.14438007539848799</v>
      </c>
    </row>
    <row r="174" spans="4:14">
      <c r="D174" s="1">
        <v>164000</v>
      </c>
      <c r="E174" s="1" t="str">
        <f t="shared" si="20"/>
        <v>164000i</v>
      </c>
      <c r="F174" s="3" t="str">
        <f t="shared" si="21"/>
        <v>5.412i</v>
      </c>
      <c r="G174" s="1" t="str">
        <f t="shared" si="22"/>
        <v>16.236i</v>
      </c>
      <c r="H174" s="1" t="str">
        <f t="shared" si="23"/>
        <v>-29.289744+3.5884284606269E-15i</v>
      </c>
      <c r="I174" s="1" t="str">
        <f t="shared" si="24"/>
        <v>-28.289744+16.236i</v>
      </c>
      <c r="J174" s="1" t="str">
        <f t="shared" si="25"/>
        <v>0.0825902831386869-0.143906009292989i</v>
      </c>
      <c r="K174" s="1">
        <f t="shared" si="26"/>
        <v>-15.601922997416914</v>
      </c>
      <c r="L174" s="1">
        <f t="shared" si="27"/>
        <v>-60.14769989436779</v>
      </c>
      <c r="M174" s="1">
        <f t="shared" si="28"/>
        <v>8.2590283138686896E-2</v>
      </c>
      <c r="N174" s="1">
        <f t="shared" si="29"/>
        <v>-0.143906009292989</v>
      </c>
    </row>
    <row r="175" spans="4:14">
      <c r="D175" s="1">
        <v>165000</v>
      </c>
      <c r="E175" s="1" t="str">
        <f t="shared" si="20"/>
        <v>165000i</v>
      </c>
      <c r="F175" s="3" t="str">
        <f t="shared" si="21"/>
        <v>5.445i</v>
      </c>
      <c r="G175" s="1" t="str">
        <f t="shared" si="22"/>
        <v>16.335i</v>
      </c>
      <c r="H175" s="1" t="str">
        <f t="shared" si="23"/>
        <v>-29.648025+3.63232320198422E-15i</v>
      </c>
      <c r="I175" s="1" t="str">
        <f t="shared" si="24"/>
        <v>-28.648025+16.335i</v>
      </c>
      <c r="J175" s="1" t="str">
        <f t="shared" si="25"/>
        <v>0.081784529581978-0.143432215982721i</v>
      </c>
      <c r="K175" s="1">
        <f t="shared" si="26"/>
        <v>-15.644500947231339</v>
      </c>
      <c r="L175" s="1">
        <f t="shared" si="27"/>
        <v>-60.308368239393403</v>
      </c>
      <c r="M175" s="1">
        <f t="shared" si="28"/>
        <v>8.1784529581978002E-2</v>
      </c>
      <c r="N175" s="1">
        <f t="shared" si="29"/>
        <v>-0.14343221598272099</v>
      </c>
    </row>
    <row r="176" spans="4:14">
      <c r="D176" s="1">
        <v>166000</v>
      </c>
      <c r="E176" s="1" t="str">
        <f t="shared" si="20"/>
        <v>166000i</v>
      </c>
      <c r="F176" s="3" t="str">
        <f t="shared" si="21"/>
        <v>5.478i</v>
      </c>
      <c r="G176" s="1" t="str">
        <f t="shared" si="22"/>
        <v>16.434i</v>
      </c>
      <c r="H176" s="1" t="str">
        <f t="shared" si="23"/>
        <v>-30.008484+3.676484780675E-15i</v>
      </c>
      <c r="I176" s="1" t="str">
        <f t="shared" si="24"/>
        <v>-29.008484+16.434i</v>
      </c>
      <c r="J176" s="1" t="str">
        <f t="shared" si="25"/>
        <v>0.0809895674461457-0.142958778838289i</v>
      </c>
      <c r="K176" s="1">
        <f t="shared" si="26"/>
        <v>-15.686921752530221</v>
      </c>
      <c r="L176" s="1">
        <f t="shared" si="27"/>
        <v>-60.467409058055026</v>
      </c>
      <c r="M176" s="1">
        <f t="shared" si="28"/>
        <v>8.0989567446145702E-2</v>
      </c>
      <c r="N176" s="1">
        <f t="shared" si="29"/>
        <v>-0.142958778838289</v>
      </c>
    </row>
    <row r="177" spans="4:14">
      <c r="D177" s="1">
        <v>167000</v>
      </c>
      <c r="E177" s="1" t="str">
        <f t="shared" si="20"/>
        <v>167000i</v>
      </c>
      <c r="F177" s="3" t="str">
        <f t="shared" si="21"/>
        <v>5.511i</v>
      </c>
      <c r="G177" s="1" t="str">
        <f t="shared" si="22"/>
        <v>16.533i</v>
      </c>
      <c r="H177" s="1" t="str">
        <f t="shared" si="23"/>
        <v>-30.371121+3.72091319669927E-15i</v>
      </c>
      <c r="I177" s="1" t="str">
        <f t="shared" si="24"/>
        <v>-29.371121+16.533i</v>
      </c>
      <c r="J177" s="1" t="str">
        <f t="shared" si="25"/>
        <v>0.0802052248185585-0.142485777715967i</v>
      </c>
      <c r="K177" s="1">
        <f t="shared" si="26"/>
        <v>-15.729185942165614</v>
      </c>
      <c r="L177" s="1">
        <f t="shared" si="27"/>
        <v>-60.624845618389628</v>
      </c>
      <c r="M177" s="1">
        <f t="shared" si="28"/>
        <v>8.0205224818558504E-2</v>
      </c>
      <c r="N177" s="1">
        <f t="shared" si="29"/>
        <v>-0.14248577771596699</v>
      </c>
    </row>
    <row r="178" spans="4:14">
      <c r="D178" s="1">
        <v>168000</v>
      </c>
      <c r="E178" s="1" t="str">
        <f t="shared" si="20"/>
        <v>168000i</v>
      </c>
      <c r="F178" s="3" t="str">
        <f t="shared" si="21"/>
        <v>5.544i</v>
      </c>
      <c r="G178" s="1" t="str">
        <f t="shared" si="22"/>
        <v>16.632i</v>
      </c>
      <c r="H178" s="1" t="str">
        <f t="shared" si="23"/>
        <v>-30.735936+3.76560845005702E-15i</v>
      </c>
      <c r="I178" s="1" t="str">
        <f t="shared" si="24"/>
        <v>-29.735936+16.632i</v>
      </c>
      <c r="J178" s="1" t="str">
        <f t="shared" si="25"/>
        <v>0.0794313326494298-0.142013289084786i</v>
      </c>
      <c r="K178" s="1">
        <f t="shared" si="26"/>
        <v>-15.771294057868053</v>
      </c>
      <c r="L178" s="1">
        <f t="shared" si="27"/>
        <v>-60.78070077188012</v>
      </c>
      <c r="M178" s="1">
        <f t="shared" si="28"/>
        <v>7.9431332649429795E-2</v>
      </c>
      <c r="N178" s="1">
        <f t="shared" si="29"/>
        <v>-0.142013289084786</v>
      </c>
    </row>
    <row r="179" spans="4:14">
      <c r="D179" s="1">
        <v>169000</v>
      </c>
      <c r="E179" s="1" t="str">
        <f t="shared" si="20"/>
        <v>169000i</v>
      </c>
      <c r="F179" s="3" t="str">
        <f t="shared" si="21"/>
        <v>5.577i</v>
      </c>
      <c r="G179" s="1" t="str">
        <f t="shared" si="22"/>
        <v>16.731i</v>
      </c>
      <c r="H179" s="1" t="str">
        <f t="shared" si="23"/>
        <v>-31.102929+3.81057054074825E-15i</v>
      </c>
      <c r="I179" s="1" t="str">
        <f t="shared" si="24"/>
        <v>-30.102929+16.731i</v>
      </c>
      <c r="J179" s="1" t="str">
        <f t="shared" si="25"/>
        <v>0.0786677247141189-0.141541386149104i</v>
      </c>
      <c r="K179" s="1">
        <f t="shared" si="26"/>
        <v>-15.813246653537966</v>
      </c>
      <c r="L179" s="1">
        <f t="shared" si="27"/>
        <v>-60.93499696218646</v>
      </c>
      <c r="M179" s="1">
        <f t="shared" si="28"/>
        <v>7.8667724714118897E-2</v>
      </c>
      <c r="N179" s="1">
        <f t="shared" si="29"/>
        <v>-0.141541386149104</v>
      </c>
    </row>
    <row r="180" spans="4:14">
      <c r="D180" s="1">
        <v>170000</v>
      </c>
      <c r="E180" s="1" t="str">
        <f t="shared" si="20"/>
        <v>170000i</v>
      </c>
      <c r="F180" s="3" t="str">
        <f t="shared" si="21"/>
        <v>5.61i</v>
      </c>
      <c r="G180" s="1" t="str">
        <f t="shared" si="22"/>
        <v>16.83i</v>
      </c>
      <c r="H180" s="1" t="str">
        <f t="shared" si="23"/>
        <v>-31.4721+3.85579946877296E-15i</v>
      </c>
      <c r="I180" s="1" t="str">
        <f t="shared" si="24"/>
        <v>-30.4721+16.83i</v>
      </c>
      <c r="J180" s="1" t="str">
        <f t="shared" si="25"/>
        <v>0.0779142375750875-0.141070138966834i</v>
      </c>
      <c r="K180" s="1">
        <f t="shared" si="26"/>
        <v>-15.855044294564404</v>
      </c>
      <c r="L180" s="1">
        <f t="shared" si="27"/>
        <v>-61.087756233673524</v>
      </c>
      <c r="M180" s="1">
        <f t="shared" si="28"/>
        <v>7.7914237575087503E-2</v>
      </c>
      <c r="N180" s="1">
        <f t="shared" si="29"/>
        <v>-0.14107013896683401</v>
      </c>
    </row>
    <row r="181" spans="4:14">
      <c r="D181" s="1">
        <v>171000</v>
      </c>
      <c r="E181" s="1" t="str">
        <f t="shared" si="20"/>
        <v>171000i</v>
      </c>
      <c r="F181" s="3" t="str">
        <f t="shared" si="21"/>
        <v>5.643i</v>
      </c>
      <c r="G181" s="1" t="str">
        <f t="shared" si="22"/>
        <v>16.929i</v>
      </c>
      <c r="H181" s="1" t="str">
        <f t="shared" si="23"/>
        <v>-31.843449+3.90129523413115E-15i</v>
      </c>
      <c r="I181" s="1" t="str">
        <f t="shared" si="24"/>
        <v>-30.843449+16.929i</v>
      </c>
      <c r="J181" s="1" t="str">
        <f t="shared" si="25"/>
        <v>0.0771707105435835-0.140599614563458i</v>
      </c>
      <c r="K181" s="1">
        <f t="shared" si="26"/>
        <v>-15.896687557171258</v>
      </c>
      <c r="L181" s="1">
        <f t="shared" si="27"/>
        <v>-61.239000239735972</v>
      </c>
      <c r="M181" s="1">
        <f t="shared" si="28"/>
        <v>7.7170710543583501E-2</v>
      </c>
      <c r="N181" s="1">
        <f t="shared" si="29"/>
        <v>-0.14059961456345799</v>
      </c>
    </row>
    <row r="182" spans="4:14">
      <c r="D182" s="1">
        <v>172000</v>
      </c>
      <c r="E182" s="1" t="str">
        <f t="shared" si="20"/>
        <v>172000i</v>
      </c>
      <c r="F182" s="3" t="str">
        <f t="shared" si="21"/>
        <v>5.676i</v>
      </c>
      <c r="G182" s="1" t="str">
        <f t="shared" si="22"/>
        <v>17.028i</v>
      </c>
      <c r="H182" s="1" t="str">
        <f t="shared" si="23"/>
        <v>-32.216976+3.94705783682281E-15i</v>
      </c>
      <c r="I182" s="1" t="str">
        <f t="shared" si="24"/>
        <v>-31.216976+17.028i</v>
      </c>
      <c r="J182" s="1" t="str">
        <f t="shared" si="25"/>
        <v>0.0764369856411189-0.140129877041999i</v>
      </c>
      <c r="K182" s="1">
        <f t="shared" si="26"/>
        <v>-15.938177027788802</v>
      </c>
      <c r="L182" s="1">
        <f t="shared" si="27"/>
        <v>-61.388750250929753</v>
      </c>
      <c r="M182" s="1">
        <f t="shared" si="28"/>
        <v>7.6436985641118907E-2</v>
      </c>
      <c r="N182" s="1">
        <f t="shared" si="29"/>
        <v>-0.140129877041999</v>
      </c>
    </row>
    <row r="183" spans="4:14">
      <c r="D183" s="1">
        <v>173000</v>
      </c>
      <c r="E183" s="1" t="str">
        <f t="shared" si="20"/>
        <v>173000i</v>
      </c>
      <c r="F183" s="3" t="str">
        <f t="shared" si="21"/>
        <v>5.709i</v>
      </c>
      <c r="G183" s="1" t="str">
        <f t="shared" si="22"/>
        <v>17.127i</v>
      </c>
      <c r="H183" s="1" t="str">
        <f t="shared" si="23"/>
        <v>-32.592681+3.99308727684795E-15i</v>
      </c>
      <c r="I183" s="1" t="str">
        <f t="shared" si="24"/>
        <v>-31.592681+17.127i</v>
      </c>
      <c r="J183" s="1" t="str">
        <f t="shared" si="25"/>
        <v>0.0757129075608027-0.139660987689083i</v>
      </c>
      <c r="K183" s="1">
        <f t="shared" si="26"/>
        <v>-15.979513302450197</v>
      </c>
      <c r="L183" s="1">
        <f t="shared" si="27"/>
        <v>-61.537027162912985</v>
      </c>
      <c r="M183" s="1">
        <f t="shared" si="28"/>
        <v>7.5712907560802706E-2</v>
      </c>
      <c r="N183" s="1">
        <f t="shared" si="29"/>
        <v>-0.139660987689083</v>
      </c>
    </row>
    <row r="184" spans="4:14">
      <c r="D184" s="1">
        <v>174000</v>
      </c>
      <c r="E184" s="1" t="str">
        <f t="shared" si="20"/>
        <v>174000i</v>
      </c>
      <c r="F184" s="3" t="str">
        <f t="shared" si="21"/>
        <v>5.742i</v>
      </c>
      <c r="G184" s="1" t="str">
        <f t="shared" si="22"/>
        <v>17.226i</v>
      </c>
      <c r="H184" s="1" t="str">
        <f t="shared" si="23"/>
        <v>-32.970564+4.03938355420658E-15i</v>
      </c>
      <c r="I184" s="1" t="str">
        <f t="shared" si="24"/>
        <v>-31.970564+17.226i</v>
      </c>
      <c r="J184" s="1" t="str">
        <f t="shared" si="25"/>
        <v>0.0749983236285855-0.139193005077232i</v>
      </c>
      <c r="K184" s="1">
        <f t="shared" si="26"/>
        <v>-16.020696986211842</v>
      </c>
      <c r="L184" s="1">
        <f t="shared" si="27"/>
        <v>-61.683851504202075</v>
      </c>
      <c r="M184" s="1">
        <f t="shared" si="28"/>
        <v>7.4998323628585495E-2</v>
      </c>
      <c r="N184" s="1">
        <f t="shared" si="29"/>
        <v>-0.13919300507723201</v>
      </c>
    </row>
    <row r="185" spans="4:14">
      <c r="D185" s="1">
        <v>175000</v>
      </c>
      <c r="E185" s="1" t="str">
        <f t="shared" si="20"/>
        <v>175000i</v>
      </c>
      <c r="F185" s="3" t="str">
        <f t="shared" si="21"/>
        <v>5.775i</v>
      </c>
      <c r="G185" s="1" t="str">
        <f t="shared" si="22"/>
        <v>17.325i</v>
      </c>
      <c r="H185" s="1" t="str">
        <f t="shared" si="23"/>
        <v>-33.350625+4.08594666889868E-15i</v>
      </c>
      <c r="I185" s="1" t="str">
        <f t="shared" si="24"/>
        <v>-32.350625+17.325i</v>
      </c>
      <c r="J185" s="1" t="str">
        <f t="shared" si="25"/>
        <v>0.0742930837644701-0.138725985163519i</v>
      </c>
      <c r="K185" s="1">
        <f t="shared" si="26"/>
        <v>-16.061728692596798</v>
      </c>
      <c r="L185" s="1">
        <f t="shared" si="27"/>
        <v>-61.82924344374652</v>
      </c>
      <c r="M185" s="1">
        <f t="shared" si="28"/>
        <v>7.4293083764470094E-2</v>
      </c>
      <c r="N185" s="1">
        <f t="shared" si="29"/>
        <v>-0.138725985163519</v>
      </c>
    </row>
    <row r="186" spans="4:14">
      <c r="D186" s="1">
        <v>176000</v>
      </c>
      <c r="E186" s="1" t="str">
        <f t="shared" si="20"/>
        <v>176000i</v>
      </c>
      <c r="F186" s="3" t="str">
        <f t="shared" si="21"/>
        <v>5.808i</v>
      </c>
      <c r="G186" s="1" t="str">
        <f t="shared" si="22"/>
        <v>17.424i</v>
      </c>
      <c r="H186" s="1" t="str">
        <f t="shared" si="23"/>
        <v>-33.732864+4.13277662092426E-15i</v>
      </c>
      <c r="I186" s="1" t="str">
        <f t="shared" si="24"/>
        <v>-32.732864+17.424i</v>
      </c>
      <c r="J186" s="1" t="str">
        <f t="shared" si="25"/>
        <v>0.0735970404437343-0.138259981384714i</v>
      </c>
      <c r="K186" s="1">
        <f t="shared" si="26"/>
        <v>-16.10260904306049</v>
      </c>
      <c r="L186" s="1">
        <f t="shared" si="27"/>
        <v>-61.973222798328109</v>
      </c>
      <c r="M186" s="1">
        <f t="shared" si="28"/>
        <v>7.3597040443734302E-2</v>
      </c>
      <c r="N186" s="1">
        <f t="shared" si="29"/>
        <v>-0.13825998138471399</v>
      </c>
    </row>
    <row r="187" spans="4:14">
      <c r="D187" s="1">
        <v>177000</v>
      </c>
      <c r="E187" s="1" t="str">
        <f t="shared" si="20"/>
        <v>177000i</v>
      </c>
      <c r="F187" s="3" t="str">
        <f t="shared" si="21"/>
        <v>5.841i</v>
      </c>
      <c r="G187" s="1" t="str">
        <f t="shared" si="22"/>
        <v>17.523i</v>
      </c>
      <c r="H187" s="1" t="str">
        <f t="shared" si="23"/>
        <v>-34.117281+4.17987341028333E-15i</v>
      </c>
      <c r="I187" s="1" t="str">
        <f t="shared" si="24"/>
        <v>-33.117281+17.523i</v>
      </c>
      <c r="J187" s="1" t="str">
        <f t="shared" si="25"/>
        <v>0.0729100486582138-0.137795044749058i</v>
      </c>
      <c r="K187" s="1">
        <f t="shared" si="26"/>
        <v>-16.143338666477142</v>
      </c>
      <c r="L187" s="1">
        <f t="shared" si="27"/>
        <v>-62.11580903978993</v>
      </c>
      <c r="M187" s="1">
        <f t="shared" si="28"/>
        <v>7.2910048658213794E-2</v>
      </c>
      <c r="N187" s="1">
        <f t="shared" si="29"/>
        <v>-0.13779504474905799</v>
      </c>
    </row>
    <row r="188" spans="4:14">
      <c r="D188" s="1">
        <v>178000</v>
      </c>
      <c r="E188" s="1" t="str">
        <f t="shared" si="20"/>
        <v>178000i</v>
      </c>
      <c r="F188" s="3" t="str">
        <f t="shared" si="21"/>
        <v>5.874i</v>
      </c>
      <c r="G188" s="1" t="str">
        <f t="shared" si="22"/>
        <v>17.622i</v>
      </c>
      <c r="H188" s="1" t="str">
        <f t="shared" si="23"/>
        <v>-34.503876+4.22723703697586E-15i</v>
      </c>
      <c r="I188" s="1" t="str">
        <f t="shared" si="24"/>
        <v>-33.503876+17.622i</v>
      </c>
      <c r="J188" s="1" t="str">
        <f t="shared" si="25"/>
        <v>0.0722319658776839-0.137331223924762i</v>
      </c>
      <c r="K188" s="1">
        <f t="shared" si="26"/>
        <v>-16.183918198647426</v>
      </c>
      <c r="L188" s="1">
        <f t="shared" si="27"/>
        <v>-62.257021302096668</v>
      </c>
      <c r="M188" s="1">
        <f t="shared" si="28"/>
        <v>7.2231965877683907E-2</v>
      </c>
      <c r="N188" s="1">
        <f t="shared" si="29"/>
        <v>-0.13733122392476199</v>
      </c>
    </row>
    <row r="189" spans="4:14">
      <c r="D189" s="1">
        <v>179000</v>
      </c>
      <c r="E189" s="1" t="str">
        <f t="shared" si="20"/>
        <v>179000i</v>
      </c>
      <c r="F189" s="3" t="str">
        <f t="shared" si="21"/>
        <v>5.907i</v>
      </c>
      <c r="G189" s="1" t="str">
        <f t="shared" si="22"/>
        <v>17.721i</v>
      </c>
      <c r="H189" s="1" t="str">
        <f t="shared" si="23"/>
        <v>-34.892649+4.27486750100188E-15i</v>
      </c>
      <c r="I189" s="1" t="str">
        <f t="shared" si="24"/>
        <v>-33.892649+17.721i</v>
      </c>
      <c r="J189" s="1" t="str">
        <f t="shared" si="25"/>
        <v>0.0715626520113808-0.13686856532537i</v>
      </c>
      <c r="K189" s="1">
        <f t="shared" si="26"/>
        <v>-16.22434828182525</v>
      </c>
      <c r="L189" s="1">
        <f t="shared" si="27"/>
        <v>-62.396878388233411</v>
      </c>
      <c r="M189" s="1">
        <f t="shared" si="28"/>
        <v>7.1562652011380803E-2</v>
      </c>
      <c r="N189" s="1">
        <f t="shared" si="29"/>
        <v>-0.13686856532537001</v>
      </c>
    </row>
    <row r="190" spans="4:14">
      <c r="D190" s="1">
        <v>180000</v>
      </c>
      <c r="E190" s="1" t="str">
        <f t="shared" si="20"/>
        <v>180000i</v>
      </c>
      <c r="F190" s="3" t="str">
        <f t="shared" si="21"/>
        <v>5.94i</v>
      </c>
      <c r="G190" s="1" t="str">
        <f t="shared" si="22"/>
        <v>17.82i</v>
      </c>
      <c r="H190" s="1" t="str">
        <f t="shared" si="23"/>
        <v>-35.2836+4.32276480236138E-15i</v>
      </c>
      <c r="I190" s="1" t="str">
        <f t="shared" si="24"/>
        <v>-34.2836+17.82i</v>
      </c>
      <c r="J190" s="1" t="str">
        <f t="shared" si="25"/>
        <v>0.0709019693696953-0.136407113192081i</v>
      </c>
      <c r="K190" s="1">
        <f t="shared" si="26"/>
        <v>-16.264629564263963</v>
      </c>
      <c r="L190" s="1">
        <f t="shared" si="27"/>
        <v>-62.535398776944923</v>
      </c>
      <c r="M190" s="1">
        <f t="shared" si="28"/>
        <v>7.0901969369695297E-2</v>
      </c>
      <c r="N190" s="1">
        <f t="shared" si="29"/>
        <v>-0.13640711319208099</v>
      </c>
    </row>
    <row r="191" spans="4:14">
      <c r="D191" s="1">
        <v>181000</v>
      </c>
      <c r="E191" s="1" t="str">
        <f t="shared" si="20"/>
        <v>181000i</v>
      </c>
      <c r="F191" s="3" t="str">
        <f t="shared" si="21"/>
        <v>5.973i</v>
      </c>
      <c r="G191" s="1" t="str">
        <f t="shared" si="22"/>
        <v>17.919i</v>
      </c>
      <c r="H191" s="1" t="str">
        <f t="shared" si="23"/>
        <v>-35.676729+4.37092894105436E-15i</v>
      </c>
      <c r="I191" s="1" t="str">
        <f t="shared" si="24"/>
        <v>-34.676729+17.919i</v>
      </c>
      <c r="J191" s="1" t="str">
        <f t="shared" si="25"/>
        <v>0.0702497826260726-0.135946909673153i</v>
      </c>
      <c r="K191" s="1">
        <f t="shared" si="26"/>
        <v>-16.304762699780358</v>
      </c>
      <c r="L191" s="1">
        <f t="shared" si="27"/>
        <v>-62.67260062932143</v>
      </c>
      <c r="M191" s="1">
        <f t="shared" si="28"/>
        <v>7.0249782626072593E-2</v>
      </c>
      <c r="N191" s="1">
        <f t="shared" si="29"/>
        <v>-0.13594690967315301</v>
      </c>
    </row>
    <row r="192" spans="4:14">
      <c r="D192" s="1">
        <v>182000</v>
      </c>
      <c r="E192" s="1" t="str">
        <f t="shared" si="20"/>
        <v>182000i</v>
      </c>
      <c r="F192" s="3" t="str">
        <f t="shared" si="21"/>
        <v>6.006i</v>
      </c>
      <c r="G192" s="1" t="str">
        <f t="shared" si="22"/>
        <v>18.018i</v>
      </c>
      <c r="H192" s="1" t="str">
        <f t="shared" si="23"/>
        <v>-36.072036+4.41935991708081E-15i</v>
      </c>
      <c r="I192" s="1" t="str">
        <f t="shared" si="24"/>
        <v>-35.072036+18.018i</v>
      </c>
      <c r="J192" s="1" t="str">
        <f t="shared" si="25"/>
        <v>0.0696059587791476-0.135487994900476i</v>
      </c>
      <c r="K192" s="1">
        <f t="shared" si="26"/>
        <v>-16.344748347336783</v>
      </c>
      <c r="L192" s="1">
        <f t="shared" si="27"/>
        <v>-62.808501795232054</v>
      </c>
      <c r="M192" s="1">
        <f t="shared" si="28"/>
        <v>6.9605958779147603E-2</v>
      </c>
      <c r="N192" s="1">
        <f t="shared" si="29"/>
        <v>-0.135487994900476</v>
      </c>
    </row>
    <row r="193" spans="4:14">
      <c r="D193" s="1">
        <v>183000</v>
      </c>
      <c r="E193" s="1" t="str">
        <f t="shared" si="20"/>
        <v>183000i</v>
      </c>
      <c r="F193" s="3" t="str">
        <f t="shared" si="21"/>
        <v>6.039i</v>
      </c>
      <c r="G193" s="1" t="str">
        <f t="shared" si="22"/>
        <v>18.117i</v>
      </c>
      <c r="H193" s="1" t="str">
        <f t="shared" si="23"/>
        <v>-36.469521+4.46805773044075E-15i</v>
      </c>
      <c r="I193" s="1" t="str">
        <f t="shared" si="24"/>
        <v>-35.469521+18.117i</v>
      </c>
      <c r="J193" s="1" t="str">
        <f t="shared" si="25"/>
        <v>0.0689703671151413-0.135030407063433i</v>
      </c>
      <c r="K193" s="1">
        <f t="shared" si="26"/>
        <v>-16.384587170639705</v>
      </c>
      <c r="L193" s="1">
        <f t="shared" si="27"/>
        <v>-62.94311981961301</v>
      </c>
      <c r="M193" s="1">
        <f t="shared" si="28"/>
        <v>6.8970367115141304E-2</v>
      </c>
      <c r="N193" s="1">
        <f t="shared" si="29"/>
        <v>-0.135030407063433</v>
      </c>
    </row>
    <row r="194" spans="4:14">
      <c r="D194" s="1">
        <v>184000</v>
      </c>
      <c r="E194" s="1" t="str">
        <f t="shared" si="20"/>
        <v>184000i</v>
      </c>
      <c r="F194" s="3" t="str">
        <f t="shared" si="21"/>
        <v>6.072i</v>
      </c>
      <c r="G194" s="1" t="str">
        <f t="shared" si="22"/>
        <v>18.216i</v>
      </c>
      <c r="H194" s="1" t="str">
        <f t="shared" si="23"/>
        <v>-36.869184+4.51702238113416E-15i</v>
      </c>
      <c r="I194" s="1" t="str">
        <f t="shared" si="24"/>
        <v>-35.869184+18.216i</v>
      </c>
      <c r="J194" s="1" t="str">
        <f t="shared" si="25"/>
        <v>0.068342879170545-0.13457418248013i</v>
      </c>
      <c r="K194" s="1">
        <f t="shared" si="26"/>
        <v>-16.424279837754867</v>
      </c>
      <c r="L194" s="1">
        <f t="shared" si="27"/>
        <v>-63.076471948610923</v>
      </c>
      <c r="M194" s="1">
        <f t="shared" si="28"/>
        <v>6.8342879170545004E-2</v>
      </c>
      <c r="N194" s="1">
        <f t="shared" si="29"/>
        <v>-0.13457418248013001</v>
      </c>
    </row>
    <row r="195" spans="4:14">
      <c r="D195" s="1">
        <v>185000</v>
      </c>
      <c r="E195" s="1" t="str">
        <f t="shared" ref="E195:E207" si="30">COMPLEX(0,D195)</f>
        <v>185000i</v>
      </c>
      <c r="F195" s="3" t="str">
        <f t="shared" ref="F195:F207" si="31">IMPRODUCT(E195,$B$1*$B$4)</f>
        <v>6.105i</v>
      </c>
      <c r="G195" s="1" t="str">
        <f t="shared" ref="G195:G207" si="32">IMPRODUCT(E195,($B$3*$B$1+$B$4*$B$2+$B$1*$B$4))</f>
        <v>18.315i</v>
      </c>
      <c r="H195" s="1" t="str">
        <f t="shared" ref="H195:H207" si="33">IMPRODUCT(IMPOWER(E195,2),$B$3*$B$4*$B$1*$B$2)</f>
        <v>-37.271025+4.56625386916105E-15i</v>
      </c>
      <c r="I195" s="1" t="str">
        <f t="shared" ref="I195:I207" si="34">IMSUM(1,G195,H195)</f>
        <v>-36.271025+18.315i</v>
      </c>
      <c r="J195" s="1" t="str">
        <f t="shared" ref="J195:J207" si="35">IMDIV(F195,I195)</f>
        <v>0.0677233686951121-0.1341193556661i</v>
      </c>
      <c r="K195" s="1">
        <f t="shared" ref="K195:K207" si="36">20*LOG10(IMABS(J195))</f>
        <v>-16.463827020737977</v>
      </c>
      <c r="L195" s="1">
        <f t="shared" ref="L195:L207" si="37">IMARGUMENT(J195)*180/PI()</f>
        <v>-63.208575135587743</v>
      </c>
      <c r="M195" s="1">
        <f t="shared" ref="M195:M207" si="38">IMREAL(J195)</f>
        <v>6.7723368695112099E-2</v>
      </c>
      <c r="N195" s="1">
        <f t="shared" ref="N195:N207" si="39">IMAGINARY(J195)</f>
        <v>-0.1341193556661</v>
      </c>
    </row>
    <row r="196" spans="4:14">
      <c r="D196" s="1">
        <v>186000</v>
      </c>
      <c r="E196" s="1" t="str">
        <f t="shared" si="30"/>
        <v>186000i</v>
      </c>
      <c r="F196" s="3" t="str">
        <f t="shared" si="31"/>
        <v>6.138i</v>
      </c>
      <c r="G196" s="1" t="str">
        <f t="shared" si="32"/>
        <v>18.414i</v>
      </c>
      <c r="H196" s="1" t="str">
        <f t="shared" si="33"/>
        <v>-37.675044+4.61575219452143E-15i</v>
      </c>
      <c r="I196" s="1" t="str">
        <f t="shared" si="34"/>
        <v>-36.675044+18.414i</v>
      </c>
      <c r="J196" s="1" t="str">
        <f t="shared" si="35"/>
        <v>0.0671117116151808-0.133665959400568i</v>
      </c>
      <c r="K196" s="1">
        <f t="shared" si="36"/>
        <v>-16.503229395280343</v>
      </c>
      <c r="L196" s="1">
        <f t="shared" si="37"/>
        <v>-63.339446046988868</v>
      </c>
      <c r="M196" s="1">
        <f t="shared" si="38"/>
        <v>6.71117116151808E-2</v>
      </c>
      <c r="N196" s="1">
        <f t="shared" si="39"/>
        <v>-0.133665959400568</v>
      </c>
    </row>
    <row r="197" spans="4:14">
      <c r="D197" s="1">
        <v>187000</v>
      </c>
      <c r="E197" s="1" t="str">
        <f t="shared" si="30"/>
        <v>187000i</v>
      </c>
      <c r="F197" s="3" t="str">
        <f t="shared" si="31"/>
        <v>6.171i</v>
      </c>
      <c r="G197" s="1" t="str">
        <f t="shared" si="32"/>
        <v>18.513i</v>
      </c>
      <c r="H197" s="1" t="str">
        <f t="shared" si="33"/>
        <v>-38.081241+4.66551735721528E-15i</v>
      </c>
      <c r="I197" s="1" t="str">
        <f t="shared" si="34"/>
        <v>-37.081241+18.513i</v>
      </c>
      <c r="J197" s="1" t="str">
        <f t="shared" si="35"/>
        <v>0.0665077859973424-0.133214024790357i</v>
      </c>
      <c r="K197" s="1">
        <f t="shared" si="36"/>
        <v>-16.542487640369366</v>
      </c>
      <c r="L197" s="1">
        <f t="shared" si="37"/>
        <v>-63.46910106807821</v>
      </c>
      <c r="M197" s="1">
        <f t="shared" si="38"/>
        <v>6.6507785997342403E-2</v>
      </c>
      <c r="N197" s="1">
        <f t="shared" si="39"/>
        <v>-0.13321402479035699</v>
      </c>
    </row>
    <row r="198" spans="4:14">
      <c r="D198" s="1">
        <v>188000</v>
      </c>
      <c r="E198" s="1" t="str">
        <f t="shared" si="30"/>
        <v>188000i</v>
      </c>
      <c r="F198" s="3" t="str">
        <f t="shared" si="31"/>
        <v>6.204i</v>
      </c>
      <c r="G198" s="1" t="str">
        <f t="shared" si="32"/>
        <v>18.612i</v>
      </c>
      <c r="H198" s="1" t="str">
        <f t="shared" si="33"/>
        <v>-38.489616+4.71554935724261E-15i</v>
      </c>
      <c r="I198" s="1" t="str">
        <f t="shared" si="34"/>
        <v>-37.489616+18.612i</v>
      </c>
      <c r="J198" s="1" t="str">
        <f t="shared" si="35"/>
        <v>0.0659114720124749-0.13276358133153i</v>
      </c>
      <c r="K198" s="1">
        <f t="shared" si="36"/>
        <v>-16.581602437962772</v>
      </c>
      <c r="L198" s="1">
        <f t="shared" si="37"/>
        <v>-63.597556308543986</v>
      </c>
      <c r="M198" s="1">
        <f t="shared" si="38"/>
        <v>6.5911472012474895E-2</v>
      </c>
      <c r="N198" s="1">
        <f t="shared" si="39"/>
        <v>-0.13276358133152999</v>
      </c>
    </row>
    <row r="199" spans="4:14">
      <c r="D199" s="1">
        <v>189000</v>
      </c>
      <c r="E199" s="1" t="str">
        <f t="shared" si="30"/>
        <v>189000i</v>
      </c>
      <c r="F199" s="3" t="str">
        <f t="shared" si="31"/>
        <v>6.237i</v>
      </c>
      <c r="G199" s="1" t="str">
        <f t="shared" si="32"/>
        <v>18.711i</v>
      </c>
      <c r="H199" s="1" t="str">
        <f t="shared" si="33"/>
        <v>-38.900169+4.76584819460342E-15i</v>
      </c>
      <c r="I199" s="1" t="str">
        <f t="shared" si="34"/>
        <v>-37.900169+18.711i</v>
      </c>
      <c r="J199" s="1" t="str">
        <f t="shared" si="35"/>
        <v>0.0653226519001547-0.132314656968844i</v>
      </c>
      <c r="K199" s="1">
        <f t="shared" si="36"/>
        <v>-16.620574472676214</v>
      </c>
      <c r="L199" s="1">
        <f t="shared" si="37"/>
        <v>-63.724827607978376</v>
      </c>
      <c r="M199" s="1">
        <f t="shared" si="38"/>
        <v>6.5322651900154696E-2</v>
      </c>
      <c r="N199" s="1">
        <f t="shared" si="39"/>
        <v>-0.13231465696884401</v>
      </c>
    </row>
    <row r="200" spans="4:14">
      <c r="D200" s="1">
        <v>190000</v>
      </c>
      <c r="E200" s="1" t="str">
        <f t="shared" si="30"/>
        <v>190000i</v>
      </c>
      <c r="F200" s="3" t="str">
        <f t="shared" si="31"/>
        <v>6.27i</v>
      </c>
      <c r="G200" s="1" t="str">
        <f t="shared" si="32"/>
        <v>18.81i</v>
      </c>
      <c r="H200" s="1" t="str">
        <f t="shared" si="33"/>
        <v>-39.3129+4.81641386929771E-15i</v>
      </c>
      <c r="I200" s="1" t="str">
        <f t="shared" si="34"/>
        <v>-38.3129+18.81i</v>
      </c>
      <c r="J200" s="1" t="str">
        <f t="shared" si="35"/>
        <v>0.0647412099334602-0.131867278153092i</v>
      </c>
      <c r="K200" s="1">
        <f t="shared" si="36"/>
        <v>-16.659404431483985</v>
      </c>
      <c r="L200" s="1">
        <f t="shared" si="37"/>
        <v>-63.850930541233652</v>
      </c>
      <c r="M200" s="1">
        <f t="shared" si="38"/>
        <v>6.4741209933460206E-2</v>
      </c>
      <c r="N200" s="1">
        <f t="shared" si="39"/>
        <v>-0.13186727815309199</v>
      </c>
    </row>
    <row r="201" spans="4:14">
      <c r="D201" s="1">
        <v>191000</v>
      </c>
      <c r="E201" s="1" t="str">
        <f t="shared" si="30"/>
        <v>191000i</v>
      </c>
      <c r="F201" s="3" t="str">
        <f t="shared" si="31"/>
        <v>6.303i</v>
      </c>
      <c r="G201" s="1" t="str">
        <f t="shared" si="32"/>
        <v>18.909i</v>
      </c>
      <c r="H201" s="1" t="str">
        <f t="shared" si="33"/>
        <v>-39.727809+4.86724638132548E-15i</v>
      </c>
      <c r="I201" s="1" t="str">
        <f t="shared" si="34"/>
        <v>-38.727809+18.909i</v>
      </c>
      <c r="J201" s="1" t="str">
        <f t="shared" si="35"/>
        <v>0.0641670323841787-0.131421469896414i</v>
      </c>
      <c r="K201" s="1">
        <f t="shared" si="36"/>
        <v>-16.698093003431971</v>
      </c>
      <c r="L201" s="1">
        <f t="shared" si="37"/>
        <v>-63.975880423658758</v>
      </c>
      <c r="M201" s="1">
        <f t="shared" si="38"/>
        <v>6.4167032384178702E-2</v>
      </c>
      <c r="N201" s="1">
        <f t="shared" si="39"/>
        <v>-0.13142146989641401</v>
      </c>
    </row>
    <row r="202" spans="4:14">
      <c r="D202" s="1">
        <v>192000</v>
      </c>
      <c r="E202" s="1" t="str">
        <f t="shared" si="30"/>
        <v>192000i</v>
      </c>
      <c r="F202" s="3" t="str">
        <f t="shared" si="31"/>
        <v>6.336i</v>
      </c>
      <c r="G202" s="1" t="str">
        <f t="shared" si="32"/>
        <v>19.008i</v>
      </c>
      <c r="H202" s="1" t="str">
        <f t="shared" si="33"/>
        <v>-40.144896+4.91834573068673E-15i</v>
      </c>
      <c r="I202" s="1" t="str">
        <f t="shared" si="34"/>
        <v>-39.144896+19.008i</v>
      </c>
      <c r="J202" s="1" t="str">
        <f t="shared" si="35"/>
        <v>0.0636000074884275-0.130977255825637i</v>
      </c>
      <c r="K202" s="1">
        <f t="shared" si="36"/>
        <v>-16.736640879363051</v>
      </c>
      <c r="L202" s="1">
        <f t="shared" si="37"/>
        <v>-64.099692316216959</v>
      </c>
      <c r="M202" s="1">
        <f t="shared" si="38"/>
        <v>6.3600007488427507E-2</v>
      </c>
      <c r="N202" s="1">
        <f t="shared" si="39"/>
        <v>-0.13097725582563699</v>
      </c>
    </row>
    <row r="203" spans="4:14">
      <c r="D203" s="1">
        <v>193000</v>
      </c>
      <c r="E203" s="1" t="str">
        <f t="shared" si="30"/>
        <v>193000i</v>
      </c>
      <c r="F203" s="3" t="str">
        <f t="shared" si="31"/>
        <v>6.369i</v>
      </c>
      <c r="G203" s="1" t="str">
        <f t="shared" si="32"/>
        <v>19.107i</v>
      </c>
      <c r="H203" s="1" t="str">
        <f t="shared" si="33"/>
        <v>-40.564161+4.96971191738145E-15i</v>
      </c>
      <c r="I203" s="1" t="str">
        <f t="shared" si="34"/>
        <v>-39.564161+19.107i</v>
      </c>
      <c r="J203" s="1" t="str">
        <f t="shared" si="35"/>
        <v>0.063040025412697-0.130534658233738i</v>
      </c>
      <c r="K203" s="1">
        <f t="shared" si="36"/>
        <v>-16.775048751653244</v>
      </c>
      <c r="L203" s="1">
        <f t="shared" si="37"/>
        <v>-64.222381030492073</v>
      </c>
      <c r="M203" s="1">
        <f t="shared" si="38"/>
        <v>6.3040025412697001E-2</v>
      </c>
      <c r="N203" s="1">
        <f t="shared" si="39"/>
        <v>-0.130534658233738</v>
      </c>
    </row>
    <row r="204" spans="4:14">
      <c r="D204" s="1">
        <v>194000</v>
      </c>
      <c r="E204" s="1" t="str">
        <f t="shared" si="30"/>
        <v>194000i</v>
      </c>
      <c r="F204" s="3" t="str">
        <f t="shared" si="31"/>
        <v>6.402i</v>
      </c>
      <c r="G204" s="1" t="str">
        <f t="shared" si="32"/>
        <v>19.206i</v>
      </c>
      <c r="H204" s="1" t="str">
        <f t="shared" si="33"/>
        <v>-40.985604+5.02134494140965E-15i</v>
      </c>
      <c r="I204" s="1" t="str">
        <f t="shared" si="34"/>
        <v>-39.985604+19.206i</v>
      </c>
      <c r="J204" s="1" t="str">
        <f t="shared" si="35"/>
        <v>0.0624869782203253-0.130093698129468i</v>
      </c>
      <c r="K204" s="1">
        <f t="shared" si="36"/>
        <v>-16.813317313959743</v>
      </c>
      <c r="L204" s="1">
        <f t="shared" si="37"/>
        <v>-64.343961133580152</v>
      </c>
      <c r="M204" s="1">
        <f t="shared" si="38"/>
        <v>6.2486978220325298E-2</v>
      </c>
      <c r="N204" s="1">
        <f t="shared" si="39"/>
        <v>-0.130093698129468</v>
      </c>
    </row>
    <row r="205" spans="4:14">
      <c r="D205" s="1">
        <v>195000</v>
      </c>
      <c r="E205" s="1" t="str">
        <f t="shared" si="30"/>
        <v>195000i</v>
      </c>
      <c r="F205" s="3" t="str">
        <f t="shared" si="31"/>
        <v>6.435i</v>
      </c>
      <c r="G205" s="1" t="str">
        <f t="shared" si="32"/>
        <v>19.305i</v>
      </c>
      <c r="H205" s="1" t="str">
        <f t="shared" si="33"/>
        <v>-41.409225+5.07324480277134E-15i</v>
      </c>
      <c r="I205" s="1" t="str">
        <f t="shared" si="34"/>
        <v>-40.409225+19.305i</v>
      </c>
      <c r="J205" s="1" t="str">
        <f t="shared" si="35"/>
        <v>0.0619407598384089-0.129654395285223i</v>
      </c>
      <c r="K205" s="1">
        <f t="shared" si="36"/>
        <v>-16.851447260979246</v>
      </c>
      <c r="L205" s="1">
        <f t="shared" si="37"/>
        <v>-64.464446952874013</v>
      </c>
      <c r="M205" s="1">
        <f t="shared" si="38"/>
        <v>6.1940759838408903E-2</v>
      </c>
      <c r="N205" s="1">
        <f t="shared" si="39"/>
        <v>-0.12965439528522299</v>
      </c>
    </row>
    <row r="206" spans="4:14">
      <c r="D206" s="1">
        <v>196000</v>
      </c>
      <c r="E206" s="1" t="str">
        <f t="shared" si="30"/>
        <v>196000i</v>
      </c>
      <c r="F206" s="3" t="str">
        <f t="shared" si="31"/>
        <v>6.468i</v>
      </c>
      <c r="G206" s="1" t="str">
        <f t="shared" si="32"/>
        <v>19.404i</v>
      </c>
      <c r="H206" s="1" t="str">
        <f t="shared" si="33"/>
        <v>-41.835024+5.1254115014665E-15i</v>
      </c>
      <c r="I206" s="1" t="str">
        <f t="shared" si="34"/>
        <v>-40.835024+19.404i</v>
      </c>
      <c r="J206" s="1" t="str">
        <f t="shared" si="35"/>
        <v>0.0614012660251568-0.129216768283223i</v>
      </c>
      <c r="K206" s="1">
        <f t="shared" si="36"/>
        <v>-16.889439288216373</v>
      </c>
      <c r="L206" s="1">
        <f t="shared" si="37"/>
        <v>-64.583852580742104</v>
      </c>
      <c r="M206" s="1">
        <f t="shared" si="38"/>
        <v>6.1401266025156803E-2</v>
      </c>
      <c r="N206" s="1">
        <f t="shared" si="39"/>
        <v>-0.12921676828322301</v>
      </c>
    </row>
    <row r="207" spans="4:14">
      <c r="D207" s="1">
        <v>197000</v>
      </c>
      <c r="E207" s="1" t="str">
        <f t="shared" si="30"/>
        <v>197000i</v>
      </c>
      <c r="F207" s="3" t="str">
        <f t="shared" si="31"/>
        <v>6.501i</v>
      </c>
      <c r="G207" s="1" t="str">
        <f t="shared" si="32"/>
        <v>19.503i</v>
      </c>
      <c r="H207" s="1" t="str">
        <f t="shared" si="33"/>
        <v>-42.263001+5.17784503749514E-15i</v>
      </c>
      <c r="I207" s="1" t="str">
        <f t="shared" si="34"/>
        <v>-41.263001+19.503i</v>
      </c>
      <c r="J207" s="1" t="str">
        <f t="shared" si="35"/>
        <v>0.0608683943376918-0.128780834560046i</v>
      </c>
      <c r="K207" s="1">
        <f t="shared" si="36"/>
        <v>-16.927294091762413</v>
      </c>
      <c r="L207" s="1">
        <f t="shared" si="37"/>
        <v>-64.702191879102259</v>
      </c>
      <c r="M207" s="1">
        <f t="shared" si="38"/>
        <v>6.0868394337691797E-2</v>
      </c>
      <c r="N207" s="1">
        <f t="shared" si="39"/>
        <v>-0.12878083456004599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oleObject progId="Equation.DSMT4" shapeId="1025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C103"/>
  <sheetViews>
    <sheetView tabSelected="1" topLeftCell="A2" workbookViewId="0">
      <selection activeCell="J29" sqref="J29"/>
    </sheetView>
  </sheetViews>
  <sheetFormatPr defaultRowHeight="15"/>
  <cols>
    <col min="1" max="2" width="12" bestFit="1" customWidth="1"/>
    <col min="3" max="3" width="12.7109375" bestFit="1" customWidth="1"/>
  </cols>
  <sheetData>
    <row r="1" spans="1:3">
      <c r="A1" t="s">
        <v>78</v>
      </c>
      <c r="B1" t="s">
        <v>161</v>
      </c>
      <c r="C1" t="s">
        <v>162</v>
      </c>
    </row>
    <row r="2" spans="1:3">
      <c r="A2">
        <v>1</v>
      </c>
      <c r="B2">
        <v>2.0734508393730101E-4</v>
      </c>
      <c r="C2">
        <v>1.5701742915029699</v>
      </c>
    </row>
    <row r="3" spans="1:3">
      <c r="A3">
        <v>1.1481536214968799</v>
      </c>
      <c r="B3">
        <v>2.3806399762161E-4</v>
      </c>
      <c r="C3">
        <v>1.5700821347413201</v>
      </c>
    </row>
    <row r="4" spans="1:3">
      <c r="A4">
        <v>1.3182567385564099</v>
      </c>
      <c r="B4">
        <v>2.73334023761807E-4</v>
      </c>
      <c r="C4">
        <v>1.56997632463172</v>
      </c>
    </row>
    <row r="5" spans="1:3">
      <c r="A5">
        <v>1.51356124843621</v>
      </c>
      <c r="B5">
        <v>3.1382942314322901E-4</v>
      </c>
      <c r="C5">
        <v>1.56985483838638</v>
      </c>
    </row>
    <row r="6" spans="1:3">
      <c r="A6">
        <v>1.73780082874938</v>
      </c>
      <c r="B6">
        <v>3.6032434918419802E-4</v>
      </c>
      <c r="C6">
        <v>1.56971535353682</v>
      </c>
    </row>
    <row r="7" spans="1:3">
      <c r="A7">
        <v>1.99526231496888</v>
      </c>
      <c r="B7">
        <v>4.1370764659832401E-4</v>
      </c>
      <c r="C7">
        <v>1.5695552035364699</v>
      </c>
    </row>
    <row r="8" spans="1:3">
      <c r="A8">
        <v>2.29086765276777</v>
      </c>
      <c r="B8">
        <v>4.7499984212494902E-4</v>
      </c>
      <c r="C8">
        <v>1.5693713267862499</v>
      </c>
    </row>
    <row r="9" spans="1:3">
      <c r="A9">
        <v>2.63026799189538</v>
      </c>
      <c r="B9">
        <v>5.45372651881414E-4</v>
      </c>
      <c r="C9">
        <v>1.5691602081092999</v>
      </c>
    </row>
    <row r="10" spans="1:3">
      <c r="A10">
        <v>3.0199517204020201</v>
      </c>
      <c r="B10">
        <v>6.2617137786721996E-4</v>
      </c>
      <c r="C10">
        <v>1.5689178115564699</v>
      </c>
    </row>
    <row r="11" spans="1:3">
      <c r="A11">
        <v>3.4673685045253202</v>
      </c>
      <c r="B11">
        <v>7.1894062117925902E-4</v>
      </c>
      <c r="C11">
        <v>1.56863950325914</v>
      </c>
    </row>
    <row r="12" spans="1:3">
      <c r="A12">
        <v>3.98107170553497</v>
      </c>
      <c r="B12">
        <v>8.2545380259567501E-4</v>
      </c>
      <c r="C12">
        <v>1.56831996285611</v>
      </c>
    </row>
    <row r="13" spans="1:3">
      <c r="A13">
        <v>4.5708818961487498</v>
      </c>
      <c r="B13">
        <v>9.4774705350621604E-4</v>
      </c>
      <c r="C13">
        <v>1.5679530818035601</v>
      </c>
    </row>
    <row r="14" spans="1:3">
      <c r="A14">
        <v>5.2480746024977298</v>
      </c>
      <c r="B14">
        <v>1.08815812301047E-3</v>
      </c>
      <c r="C14">
        <v>1.5675318466277</v>
      </c>
    </row>
    <row r="15" spans="1:3">
      <c r="A15">
        <v>6.0255958607435796</v>
      </c>
      <c r="B15">
        <v>1.24937104183316E-3</v>
      </c>
      <c r="C15">
        <v>1.5670482048935399</v>
      </c>
    </row>
    <row r="16" spans="1:3">
      <c r="A16">
        <v>6.9183097091893604</v>
      </c>
      <c r="B16">
        <v>1.43446739214428E-3</v>
      </c>
      <c r="C16">
        <v>1.56649291133571</v>
      </c>
    </row>
    <row r="17" spans="1:3">
      <c r="A17">
        <v>7.9432823472428096</v>
      </c>
      <c r="B17">
        <v>1.64698515621364E-3</v>
      </c>
      <c r="C17">
        <v>1.5658553512220801</v>
      </c>
    </row>
    <row r="18" spans="1:3">
      <c r="A18">
        <v>9.1201083935591001</v>
      </c>
      <c r="B18">
        <v>1.89098625801493E-3</v>
      </c>
      <c r="C18">
        <v>1.5651233375921201</v>
      </c>
    </row>
    <row r="19" spans="1:3">
      <c r="A19">
        <v>10.471285480509</v>
      </c>
      <c r="B19">
        <v>2.1711340724798901E-3</v>
      </c>
      <c r="C19">
        <v>1.56428287852204</v>
      </c>
    </row>
    <row r="20" spans="1:3">
      <c r="A20">
        <v>12.022644346174101</v>
      </c>
      <c r="B20">
        <v>2.4927823591824301E-3</v>
      </c>
      <c r="C20">
        <v>1.56331791001033</v>
      </c>
    </row>
    <row r="21" spans="1:3">
      <c r="A21">
        <v>13.8038426460288</v>
      </c>
      <c r="B21">
        <v>2.86207728281309E-3</v>
      </c>
      <c r="C21">
        <v>1.5622099894419601</v>
      </c>
    </row>
    <row r="22" spans="1:3">
      <c r="A22">
        <v>15.848931924611099</v>
      </c>
      <c r="B22">
        <v>3.2860744135843E-3</v>
      </c>
      <c r="C22">
        <v>1.5609379438693001</v>
      </c>
    </row>
    <row r="23" spans="1:3">
      <c r="A23">
        <v>18.197008586099798</v>
      </c>
      <c r="B23">
        <v>3.7728728577273601E-3</v>
      </c>
      <c r="C23">
        <v>1.5594774665342901</v>
      </c>
    </row>
    <row r="24" spans="1:3">
      <c r="A24">
        <v>20.8929613085404</v>
      </c>
      <c r="B24">
        <v>4.3317689513155703E-3</v>
      </c>
      <c r="C24">
        <v>1.5578006541429099</v>
      </c>
    </row>
    <row r="25" spans="1:3">
      <c r="A25">
        <v>23.9883291901949</v>
      </c>
      <c r="B25">
        <v>4.9734322574820503E-3</v>
      </c>
      <c r="C25">
        <v>1.5558754763860401</v>
      </c>
    </row>
    <row r="26" spans="1:3">
      <c r="A26">
        <v>27.542287033381701</v>
      </c>
      <c r="B26">
        <v>5.7101069319214302E-3</v>
      </c>
      <c r="C26">
        <v>1.5536651680790601</v>
      </c>
    </row>
    <row r="27" spans="1:3">
      <c r="A27">
        <v>31.6227766016838</v>
      </c>
      <c r="B27">
        <v>6.5558418530134296E-3</v>
      </c>
      <c r="C27">
        <v>1.5511275330773899</v>
      </c>
    </row>
    <row r="28" spans="1:3">
      <c r="A28">
        <v>36.307805477010099</v>
      </c>
      <c r="B28">
        <v>7.5267532308244001E-3</v>
      </c>
      <c r="C28">
        <v>1.5482141478362399</v>
      </c>
    </row>
    <row r="29" spans="1:3">
      <c r="A29">
        <v>41.686938347033497</v>
      </c>
      <c r="B29">
        <v>8.6413236797936704E-3</v>
      </c>
      <c r="C29">
        <v>1.5448694511664001</v>
      </c>
    </row>
    <row r="30" spans="1:3">
      <c r="A30">
        <v>47.863009232263799</v>
      </c>
      <c r="B30">
        <v>9.9207419082349493E-3</v>
      </c>
      <c r="C30">
        <v>1.54102970547047</v>
      </c>
    </row>
    <row r="31" spans="1:3">
      <c r="A31">
        <v>54.954087385762499</v>
      </c>
      <c r="B31">
        <v>1.13892871569831E-2</v>
      </c>
      <c r="C31">
        <v>1.5366218136584999</v>
      </c>
    </row>
    <row r="32" spans="1:3">
      <c r="A32">
        <v>63.0957344480193</v>
      </c>
      <c r="B32">
        <v>1.30747621742966E-2</v>
      </c>
      <c r="C32">
        <v>1.53156197524926</v>
      </c>
    </row>
    <row r="33" spans="1:3">
      <c r="A33">
        <v>72.443596007498996</v>
      </c>
      <c r="B33">
        <v>1.50089776366755E-2</v>
      </c>
      <c r="C33">
        <v>1.5257541652011199</v>
      </c>
    </row>
    <row r="34" spans="1:3">
      <c r="A34">
        <v>83.176377110266998</v>
      </c>
      <c r="B34">
        <v>1.7228289200125101E-2</v>
      </c>
      <c r="C34">
        <v>1.51908842030433</v>
      </c>
    </row>
    <row r="35" spans="1:3">
      <c r="A35">
        <v>95.499258602143499</v>
      </c>
      <c r="B35">
        <v>1.9774185320185302E-2</v>
      </c>
      <c r="C35">
        <v>1.51143892130068</v>
      </c>
    </row>
    <row r="36" spans="1:3">
      <c r="A36">
        <v>109.647819614319</v>
      </c>
      <c r="B36">
        <v>2.26939189098261E-2</v>
      </c>
      <c r="C36">
        <v>1.50266186547742</v>
      </c>
    </row>
    <row r="37" spans="1:3">
      <c r="A37">
        <v>125.89254117941699</v>
      </c>
      <c r="B37">
        <v>2.60411677860206E-2</v>
      </c>
      <c r="C37">
        <v>1.4925931360903999</v>
      </c>
    </row>
    <row r="38" spans="1:3">
      <c r="A38">
        <v>144.54397707459299</v>
      </c>
      <c r="B38">
        <v>2.98766962150563E-2</v>
      </c>
      <c r="C38">
        <v>1.4810457942148201</v>
      </c>
    </row>
    <row r="39" spans="1:3">
      <c r="A39">
        <v>165.95869074375599</v>
      </c>
      <c r="B39">
        <v>3.4268970638016497E-2</v>
      </c>
      <c r="C39">
        <v>1.4678074492364399</v>
      </c>
    </row>
    <row r="40" spans="1:3">
      <c r="A40">
        <v>190.54607179632501</v>
      </c>
      <c r="B40">
        <v>3.9294654043439202E-2</v>
      </c>
      <c r="C40">
        <v>1.45263761140273</v>
      </c>
    </row>
    <row r="41" spans="1:3">
      <c r="A41">
        <v>218.77616239495501</v>
      </c>
      <c r="B41">
        <v>4.5038861856972701E-2</v>
      </c>
      <c r="C41">
        <v>1.4352652006823701</v>
      </c>
    </row>
    <row r="42" spans="1:3">
      <c r="A42">
        <v>251.188643150958</v>
      </c>
      <c r="B42">
        <v>5.1595003403843903E-2</v>
      </c>
      <c r="C42">
        <v>1.4153864895769499</v>
      </c>
    </row>
    <row r="43" spans="1:3">
      <c r="A43">
        <v>288.40315031265999</v>
      </c>
      <c r="B43">
        <v>5.9063952797842899E-2</v>
      </c>
      <c r="C43">
        <v>1.3926639038300901</v>
      </c>
    </row>
    <row r="44" spans="1:3">
      <c r="A44">
        <v>331.13112148259103</v>
      </c>
      <c r="B44">
        <v>6.7552189209602098E-2</v>
      </c>
      <c r="C44">
        <v>1.3667263039805</v>
      </c>
    </row>
    <row r="45" spans="1:3">
      <c r="A45">
        <v>380.189396320561</v>
      </c>
      <c r="B45">
        <v>7.7168422218569996E-2</v>
      </c>
      <c r="C45">
        <v>1.33717162689697</v>
      </c>
    </row>
    <row r="46" spans="1:3">
      <c r="A46">
        <v>436.51583224016599</v>
      </c>
      <c r="B46">
        <v>8.8018089401826496E-2</v>
      </c>
      <c r="C46">
        <v>1.3035730693210601</v>
      </c>
    </row>
    <row r="47" spans="1:3">
      <c r="A47">
        <v>501.18723362727201</v>
      </c>
      <c r="B47">
        <v>0.100195020547139</v>
      </c>
      <c r="C47">
        <v>1.26549030233542</v>
      </c>
    </row>
    <row r="48" spans="1:3">
      <c r="A48">
        <v>575.43993733715604</v>
      </c>
      <c r="B48">
        <v>0.113769585130391</v>
      </c>
      <c r="C48">
        <v>1.22248741542622</v>
      </c>
    </row>
    <row r="49" spans="1:3">
      <c r="A49">
        <v>660.69344800759598</v>
      </c>
      <c r="B49">
        <v>0.128772908468686</v>
      </c>
      <c r="C49">
        <v>1.17415921025193</v>
      </c>
    </row>
    <row r="50" spans="1:3">
      <c r="A50">
        <v>758.57757502918298</v>
      </c>
      <c r="B50">
        <v>0.14517743548072001</v>
      </c>
      <c r="C50">
        <v>1.12016679669026</v>
      </c>
    </row>
    <row r="51" spans="1:3">
      <c r="A51">
        <v>870.96358995608</v>
      </c>
      <c r="B51">
        <v>0.16287540748948101</v>
      </c>
      <c r="C51">
        <v>1.0602818117014601</v>
      </c>
    </row>
    <row r="52" spans="1:3">
      <c r="A52">
        <v>1000</v>
      </c>
      <c r="B52">
        <v>0.18165870693508501</v>
      </c>
      <c r="C52">
        <v>0.99443569243461505</v>
      </c>
    </row>
    <row r="53" spans="1:3">
      <c r="A53">
        <v>1148.1536214968801</v>
      </c>
      <c r="B53">
        <v>0.20120562455778701</v>
      </c>
      <c r="C53">
        <v>0.92276641918509394</v>
      </c>
    </row>
    <row r="54" spans="1:3">
      <c r="A54">
        <v>1318.25673855641</v>
      </c>
      <c r="B54">
        <v>0.22108140045168401</v>
      </c>
      <c r="C54">
        <v>0.84565101513518903</v>
      </c>
    </row>
    <row r="55" spans="1:3">
      <c r="A55">
        <v>1513.56124843621</v>
      </c>
      <c r="B55">
        <v>0.240758379496431</v>
      </c>
      <c r="C55">
        <v>0.763709987278266</v>
      </c>
    </row>
    <row r="56" spans="1:3">
      <c r="A56">
        <v>1737.8008287493799</v>
      </c>
      <c r="B56">
        <v>0.259657142047861</v>
      </c>
      <c r="C56">
        <v>0.67777249816241802</v>
      </c>
    </row>
    <row r="57" spans="1:3">
      <c r="A57">
        <v>1995.26231496888</v>
      </c>
      <c r="B57">
        <v>0.27720260134459801</v>
      </c>
      <c r="C57">
        <v>0.588799837685414</v>
      </c>
    </row>
    <row r="58" spans="1:3">
      <c r="A58">
        <v>2290.8676527677699</v>
      </c>
      <c r="B58">
        <v>0.29288191431838301</v>
      </c>
      <c r="C58">
        <v>0.497777864221223</v>
      </c>
    </row>
    <row r="59" spans="1:3">
      <c r="A59">
        <v>2630.26799189538</v>
      </c>
      <c r="B59">
        <v>0.30628847473415299</v>
      </c>
      <c r="C59">
        <v>0.40560100433949697</v>
      </c>
    </row>
    <row r="60" spans="1:3">
      <c r="A60">
        <v>3019.9517204020199</v>
      </c>
      <c r="B60">
        <v>0.31714061081134698</v>
      </c>
      <c r="C60">
        <v>0.312974918725763</v>
      </c>
    </row>
    <row r="61" spans="1:3">
      <c r="A61">
        <v>3467.3685045253201</v>
      </c>
      <c r="B61">
        <v>0.32527297225153001</v>
      </c>
      <c r="C61">
        <v>0.22035957304217199</v>
      </c>
    </row>
    <row r="62" spans="1:3">
      <c r="A62">
        <v>3981.0717055349701</v>
      </c>
      <c r="B62">
        <v>0.33060799458288898</v>
      </c>
      <c r="C62">
        <v>0.12796235237883</v>
      </c>
    </row>
    <row r="63" spans="1:3">
      <c r="A63">
        <v>4570.8818961487405</v>
      </c>
      <c r="B63">
        <v>0.33312000917323098</v>
      </c>
      <c r="C63">
        <v>3.5778226695992198E-2</v>
      </c>
    </row>
    <row r="64" spans="1:3">
      <c r="A64">
        <v>5248.0746024977298</v>
      </c>
      <c r="B64">
        <v>0.33280454485657501</v>
      </c>
      <c r="C64">
        <v>-5.6334448318500797E-2</v>
      </c>
    </row>
    <row r="65" spans="1:3">
      <c r="A65">
        <v>6025.5958607435696</v>
      </c>
      <c r="B65">
        <v>0.32966188349394598</v>
      </c>
      <c r="C65">
        <v>-0.14855725113562601</v>
      </c>
    </row>
    <row r="66" spans="1:3">
      <c r="A66">
        <v>6918.3097091893496</v>
      </c>
      <c r="B66">
        <v>0.32369919496941502</v>
      </c>
      <c r="C66">
        <v>-0.24100922449926199</v>
      </c>
    </row>
    <row r="67" spans="1:3">
      <c r="A67">
        <v>7943.2823472428199</v>
      </c>
      <c r="B67">
        <v>0.314950709787443</v>
      </c>
      <c r="C67">
        <v>-0.33365353568447897</v>
      </c>
    </row>
    <row r="68" spans="1:3">
      <c r="A68">
        <v>9120.1083935590905</v>
      </c>
      <c r="B68">
        <v>0.30351051710022903</v>
      </c>
      <c r="C68">
        <v>-0.42622839895759601</v>
      </c>
    </row>
    <row r="69" spans="1:3">
      <c r="A69">
        <v>10471.285480508999</v>
      </c>
      <c r="B69">
        <v>0.28956797341014801</v>
      </c>
      <c r="C69">
        <v>-0.51821663020091802</v>
      </c>
    </row>
    <row r="70" spans="1:3">
      <c r="A70">
        <v>12022.6443461741</v>
      </c>
      <c r="B70">
        <v>0.27343278572204799</v>
      </c>
      <c r="C70">
        <v>-0.60886384106234903</v>
      </c>
    </row>
    <row r="71" spans="1:3">
      <c r="A71">
        <v>13803.842646028799</v>
      </c>
      <c r="B71">
        <v>0.25553788430144397</v>
      </c>
      <c r="C71">
        <v>-0.69724569969422201</v>
      </c>
    </row>
    <row r="72" spans="1:3">
      <c r="A72">
        <v>15848.931924611201</v>
      </c>
      <c r="B72">
        <v>0.23641453638292101</v>
      </c>
      <c r="C72">
        <v>-0.78237164779760904</v>
      </c>
    </row>
    <row r="73" spans="1:3">
      <c r="A73">
        <v>18197.008586099801</v>
      </c>
      <c r="B73">
        <v>0.216644001114662</v>
      </c>
      <c r="C73">
        <v>-0.863301363676099</v>
      </c>
    </row>
    <row r="74" spans="1:3">
      <c r="A74">
        <v>20892.961308540402</v>
      </c>
      <c r="B74">
        <v>0.196798646298317</v>
      </c>
      <c r="C74">
        <v>-0.939247012539417</v>
      </c>
    </row>
    <row r="75" spans="1:3">
      <c r="A75">
        <v>23988.329190194901</v>
      </c>
      <c r="B75">
        <v>0.17738826052714601</v>
      </c>
      <c r="C75">
        <v>-1.0096409033181899</v>
      </c>
    </row>
    <row r="76" spans="1:3">
      <c r="A76">
        <v>27542.287033381599</v>
      </c>
      <c r="B76">
        <v>0.15882336826614099</v>
      </c>
      <c r="C76">
        <v>-1.0741609397787699</v>
      </c>
    </row>
    <row r="77" spans="1:3">
      <c r="A77">
        <v>31622.7766016838</v>
      </c>
      <c r="B77">
        <v>0.141399784638782</v>
      </c>
      <c r="C77">
        <v>-1.1327187605507401</v>
      </c>
    </row>
    <row r="78" spans="1:3">
      <c r="A78">
        <v>36307.805477010101</v>
      </c>
      <c r="B78">
        <v>0.12530173937564901</v>
      </c>
      <c r="C78">
        <v>-1.1854228825127899</v>
      </c>
    </row>
    <row r="79" spans="1:3">
      <c r="A79">
        <v>41686.938347033501</v>
      </c>
      <c r="B79">
        <v>0.11061722721697199</v>
      </c>
      <c r="C79">
        <v>-1.2325305105712701</v>
      </c>
    </row>
    <row r="80" spans="1:3">
      <c r="A80">
        <v>47863.009232263801</v>
      </c>
      <c r="B80">
        <v>9.73588789882745E-2</v>
      </c>
      <c r="C80">
        <v>-1.2743988893309399</v>
      </c>
    </row>
    <row r="81" spans="1:3">
      <c r="A81">
        <v>54954.087385762497</v>
      </c>
      <c r="B81">
        <v>8.5485243983596096E-2</v>
      </c>
      <c r="C81">
        <v>-1.3114428217657399</v>
      </c>
    </row>
    <row r="82" spans="1:3">
      <c r="A82">
        <v>63095.734448019299</v>
      </c>
      <c r="B82">
        <v>7.4919491193879403E-2</v>
      </c>
      <c r="C82">
        <v>-1.3441011659551501</v>
      </c>
    </row>
    <row r="83" spans="1:3">
      <c r="A83">
        <v>72443.596007498898</v>
      </c>
      <c r="B83">
        <v>6.5564307291122698E-2</v>
      </c>
      <c r="C83">
        <v>-1.3728125229444099</v>
      </c>
    </row>
    <row r="84" spans="1:3">
      <c r="A84">
        <v>83176.377110267</v>
      </c>
      <c r="B84">
        <v>5.73129137226761E-2</v>
      </c>
      <c r="C84">
        <v>-1.39799894422115</v>
      </c>
    </row>
    <row r="85" spans="1:3">
      <c r="A85">
        <v>95499.258602143396</v>
      </c>
      <c r="B85">
        <v>5.0056707512055897E-2</v>
      </c>
      <c r="C85">
        <v>-1.4200559824421699</v>
      </c>
    </row>
    <row r="86" spans="1:3">
      <c r="A86">
        <v>109647.819614319</v>
      </c>
      <c r="B86">
        <v>4.3690229933114298E-2</v>
      </c>
      <c r="C86">
        <v>-1.4393474169845699</v>
      </c>
    </row>
    <row r="87" spans="1:3">
      <c r="A87">
        <v>125892.54117941701</v>
      </c>
      <c r="B87">
        <v>3.8114154386453498E-2</v>
      </c>
      <c r="C87">
        <v>-1.45620323022595</v>
      </c>
    </row>
    <row r="88" spans="1:3">
      <c r="A88">
        <v>144543.97707459301</v>
      </c>
      <c r="B88">
        <v>3.3236878825195999E-2</v>
      </c>
      <c r="C88">
        <v>-1.4709197226718</v>
      </c>
    </row>
    <row r="89" spans="1:3">
      <c r="A89">
        <v>165958.69074375599</v>
      </c>
      <c r="B89">
        <v>2.8975178079510201E-2</v>
      </c>
      <c r="C89">
        <v>-1.4837609497294999</v>
      </c>
    </row>
    <row r="90" spans="1:3">
      <c r="A90">
        <v>190546.07179632501</v>
      </c>
      <c r="B90">
        <v>2.5254250924641598E-2</v>
      </c>
      <c r="C90">
        <v>-1.4949609065307601</v>
      </c>
    </row>
    <row r="91" spans="1:3">
      <c r="A91">
        <v>218776.162394955</v>
      </c>
      <c r="B91">
        <v>2.2007398117256501E-2</v>
      </c>
      <c r="C91">
        <v>-1.5047260737597601</v>
      </c>
    </row>
    <row r="92" spans="1:3">
      <c r="A92">
        <v>251188.643150958</v>
      </c>
      <c r="B92">
        <v>1.9175492503172499E-2</v>
      </c>
      <c r="C92">
        <v>-1.5132380732556501</v>
      </c>
    </row>
    <row r="93" spans="1:3">
      <c r="A93">
        <v>288403.15031265997</v>
      </c>
      <c r="B93">
        <v>1.6706347709019E-2</v>
      </c>
      <c r="C93">
        <v>-1.52065627742267</v>
      </c>
    </row>
    <row r="94" spans="1:3">
      <c r="A94">
        <v>331131.12148258998</v>
      </c>
      <c r="B94">
        <v>1.45540535803207E-2</v>
      </c>
      <c r="C94">
        <v>-1.5271202813298199</v>
      </c>
    </row>
    <row r="95" spans="1:3">
      <c r="A95">
        <v>380189.39632056101</v>
      </c>
      <c r="B95">
        <v>1.26783202920455E-2</v>
      </c>
      <c r="C95">
        <v>-1.53275218934527</v>
      </c>
    </row>
    <row r="96" spans="1:3">
      <c r="A96">
        <v>436515.83224016603</v>
      </c>
      <c r="B96">
        <v>1.10438555136855E-2</v>
      </c>
      <c r="C96">
        <v>-1.5376586958337799</v>
      </c>
    </row>
    <row r="97" spans="1:3">
      <c r="A97">
        <v>501187.233627273</v>
      </c>
      <c r="B97">
        <v>9.6197875349875103E-3</v>
      </c>
      <c r="C97">
        <v>-1.5419329567061599</v>
      </c>
    </row>
    <row r="98" spans="1:3">
      <c r="A98">
        <v>575439.93733715604</v>
      </c>
      <c r="B98">
        <v>8.3791399302190102E-3</v>
      </c>
      <c r="C98">
        <v>-1.5456562589043501</v>
      </c>
    </row>
    <row r="99" spans="1:3">
      <c r="A99">
        <v>660693.44800759596</v>
      </c>
      <c r="B99">
        <v>7.29835879676018E-3</v>
      </c>
      <c r="C99">
        <v>-1.54889950063106</v>
      </c>
    </row>
    <row r="100" spans="1:3">
      <c r="A100">
        <v>758577.57502918201</v>
      </c>
      <c r="B100">
        <v>6.3568909038173504E-3</v>
      </c>
      <c r="C100">
        <v>-1.55172449792362</v>
      </c>
    </row>
    <row r="101" spans="1:3">
      <c r="A101">
        <v>870963.58995607996</v>
      </c>
      <c r="B101">
        <v>5.5368095855639803E-3</v>
      </c>
      <c r="C101">
        <v>-1.55418513412291</v>
      </c>
    </row>
    <row r="102" spans="1:3">
      <c r="A102">
        <v>1000000</v>
      </c>
      <c r="B102">
        <v>4.8224844771881398E-3</v>
      </c>
      <c r="C102">
        <v>-1.5563283686254099</v>
      </c>
    </row>
    <row r="103" spans="1:3">
      <c r="A103" t="s">
        <v>81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21" sqref="B21"/>
    </sheetView>
  </sheetViews>
  <sheetFormatPr defaultRowHeight="15"/>
  <cols>
    <col min="1" max="2" width="12" bestFit="1" customWidth="1"/>
    <col min="3" max="4" width="12.7109375" bestFit="1" customWidth="1"/>
    <col min="16" max="16" width="9.42578125" bestFit="1" customWidth="1"/>
    <col min="17" max="17" width="10.7109375" bestFit="1" customWidth="1"/>
    <col min="18" max="18" width="9.7109375" bestFit="1" customWidth="1"/>
    <col min="19" max="19" width="12.5703125" bestFit="1" customWidth="1"/>
  </cols>
  <sheetData>
    <row r="1" spans="1:5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</row>
    <row r="2" spans="1:5">
      <c r="A2" s="1">
        <f>3300</f>
        <v>3300</v>
      </c>
      <c r="B2" s="1">
        <f>0.00000001</f>
        <v>1E-8</v>
      </c>
      <c r="C2" s="1">
        <f>1/(A2*B2)</f>
        <v>30303.0303030303</v>
      </c>
      <c r="D2" s="1">
        <f>C2/(2*PI())</f>
        <v>4822.8770633907679</v>
      </c>
      <c r="E2" s="1">
        <f>D2/1000</f>
        <v>4.8228770633907683</v>
      </c>
    </row>
    <row r="4" spans="1:5">
      <c r="B4" s="2" t="s">
        <v>69</v>
      </c>
      <c r="C4" s="2" t="s">
        <v>68</v>
      </c>
    </row>
    <row r="5" spans="1:5">
      <c r="B5" s="1">
        <v>50</v>
      </c>
      <c r="C5" s="1">
        <v>50</v>
      </c>
    </row>
    <row r="7" spans="1:5">
      <c r="A7" s="2" t="s">
        <v>56</v>
      </c>
      <c r="B7" s="2" t="s">
        <v>57</v>
      </c>
      <c r="C7" s="2" t="s">
        <v>58</v>
      </c>
      <c r="D7" s="2" t="s">
        <v>59</v>
      </c>
    </row>
    <row r="8" spans="1:5">
      <c r="A8" s="1">
        <v>-73.39</v>
      </c>
      <c r="B8" s="1">
        <v>-73.39</v>
      </c>
      <c r="C8" s="1">
        <v>-73.39</v>
      </c>
      <c r="D8" s="1">
        <f>-63.84</f>
        <v>-63.84</v>
      </c>
    </row>
    <row r="9" spans="1:5">
      <c r="A9" s="2" t="s">
        <v>60</v>
      </c>
      <c r="B9" s="2" t="s">
        <v>61</v>
      </c>
      <c r="C9" s="2" t="s">
        <v>62</v>
      </c>
      <c r="D9" s="2" t="s">
        <v>63</v>
      </c>
    </row>
    <row r="10" spans="1:5">
      <c r="A10" s="1">
        <f>10^(A8/20)</f>
        <v>2.1404249267716253E-4</v>
      </c>
      <c r="B10" s="1">
        <f>10^(B8/20)</f>
        <v>2.1404249267716253E-4</v>
      </c>
      <c r="C10" s="1">
        <f>10^(C8/20)</f>
        <v>2.1404249267716253E-4</v>
      </c>
      <c r="D10" s="1">
        <f>10^(D8/20)</f>
        <v>6.426877173170189E-4</v>
      </c>
    </row>
    <row r="11" spans="1:5">
      <c r="A11" s="2" t="s">
        <v>64</v>
      </c>
      <c r="B11" s="2" t="s">
        <v>65</v>
      </c>
      <c r="C11" s="2" t="s">
        <v>66</v>
      </c>
      <c r="D11" s="2" t="s">
        <v>67</v>
      </c>
    </row>
    <row r="12" spans="1:5">
      <c r="A12" s="1">
        <f>A10-B10*C10/(D10+1/B5)</f>
        <v>2.1182310199999697E-4</v>
      </c>
      <c r="B12" s="1">
        <f>D10-B10*C10/(A10+1/C5)</f>
        <v>6.4042126375197616E-4</v>
      </c>
      <c r="C12" s="1">
        <f>-C10/(D10+1/B5)</f>
        <v>-1.0368925578310409E-2</v>
      </c>
      <c r="D12" s="1">
        <f>C12*(1/B5/A12)</f>
        <v>-0.97901744242330646</v>
      </c>
    </row>
    <row r="14" spans="1:5">
      <c r="A14" s="2" t="s">
        <v>70</v>
      </c>
      <c r="B14" s="2" t="s">
        <v>71</v>
      </c>
      <c r="C14" s="2" t="s">
        <v>72</v>
      </c>
      <c r="D14" s="2" t="s">
        <v>73</v>
      </c>
    </row>
    <row r="15" spans="1:5">
      <c r="A15" s="1">
        <v>76.900000000000006</v>
      </c>
      <c r="B15" s="1">
        <v>67.36</v>
      </c>
      <c r="C15" s="1">
        <v>67.36</v>
      </c>
      <c r="D15" s="1">
        <v>67.36</v>
      </c>
    </row>
    <row r="16" spans="1:5">
      <c r="A16" s="2" t="s">
        <v>74</v>
      </c>
      <c r="B16" s="2" t="s">
        <v>75</v>
      </c>
      <c r="C16" s="2" t="s">
        <v>76</v>
      </c>
      <c r="D16" s="2" t="s">
        <v>77</v>
      </c>
    </row>
    <row r="17" spans="1:4">
      <c r="A17" s="1">
        <f>10^(A15/20)</f>
        <v>6998.4199600227394</v>
      </c>
      <c r="B17" s="1">
        <f t="shared" ref="B17:D17" si="0">10^(B15/20)</f>
        <v>2333.4580622810031</v>
      </c>
      <c r="C17" s="1">
        <f t="shared" si="0"/>
        <v>2333.4580622810031</v>
      </c>
      <c r="D17" s="1">
        <f t="shared" si="0"/>
        <v>2333.4580622810031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</vt:i4>
      </vt:variant>
    </vt:vector>
  </HeadingPairs>
  <TitlesOfParts>
    <vt:vector size="24" baseType="lpstr">
      <vt:lpstr>Example</vt:lpstr>
      <vt:lpstr>Gain</vt:lpstr>
      <vt:lpstr>Impedance</vt:lpstr>
      <vt:lpstr>Z,Y,RLC</vt:lpstr>
      <vt:lpstr>Polar</vt:lpstr>
      <vt:lpstr>WIEN</vt:lpstr>
      <vt:lpstr>WIEN-TINA</vt:lpstr>
      <vt:lpstr>Sheet3</vt:lpstr>
      <vt:lpstr>Wien-Y</vt:lpstr>
      <vt:lpstr>PHASE-SHIFT</vt:lpstr>
      <vt:lpstr>Sheet2</vt:lpstr>
      <vt:lpstr>S11-C11-VSWR</vt:lpstr>
      <vt:lpstr>Sheet1</vt:lpstr>
      <vt:lpstr>Sheet4</vt:lpstr>
      <vt:lpstr>Sheet5</vt:lpstr>
      <vt:lpstr>XTAL</vt:lpstr>
      <vt:lpstr>Lec9</vt:lpstr>
      <vt:lpstr>Lec10</vt:lpstr>
      <vt:lpstr>Lec11</vt:lpstr>
      <vt:lpstr>Butterworth</vt:lpstr>
      <vt:lpstr>Sheet6</vt:lpstr>
      <vt:lpstr>Sheet1!tcurve</vt:lpstr>
      <vt:lpstr>Sheet5!tcurve</vt:lpstr>
      <vt:lpstr>'WIEN-TINA'!tcurve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GPatsis</dc:creator>
  <cp:lastModifiedBy>GPatsis</cp:lastModifiedBy>
  <dcterms:created xsi:type="dcterms:W3CDTF">2015-02-05T18:00:49Z</dcterms:created>
  <dcterms:modified xsi:type="dcterms:W3CDTF">2015-05-01T05:57:34Z</dcterms:modified>
</cp:coreProperties>
</file>