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035" windowHeight="10290" activeTab="3"/>
  </bookViews>
  <sheets>
    <sheet name="πίνακας κατανάλωσης" sheetId="2" r:id="rId1"/>
    <sheet name="υδραυλικοί υπολογισμοί" sheetId="1" r:id="rId2"/>
    <sheet name="friction factor calculator" sheetId="3" r:id="rId3"/>
    <sheet name="τοπογραφικά υψόμετρα" sheetId="4" r:id="rId4"/>
  </sheets>
  <externalReferences>
    <externalReference r:id="rId5"/>
  </externalReferences>
  <definedNames>
    <definedName name="elevations">[1]υψόμετρα!$B$4:$C$13</definedName>
    <definedName name="διαμετροι" localSheetId="1">'υδραυλικοί υπολογισμοί'!$S$8:$S$13</definedName>
    <definedName name="υψομετρα" localSheetId="1">'τοπογραφικά υψόμετρα'!$A$3:$B$15</definedName>
  </definedNames>
  <calcPr calcId="145621"/>
</workbook>
</file>

<file path=xl/calcChain.xml><?xml version="1.0" encoding="utf-8"?>
<calcChain xmlns="http://schemas.openxmlformats.org/spreadsheetml/2006/main">
  <c r="O12" i="1" l="1"/>
  <c r="O11" i="1"/>
  <c r="O10" i="1"/>
  <c r="O8" i="1"/>
  <c r="N17" i="1"/>
  <c r="N16" i="1"/>
  <c r="N15" i="1"/>
  <c r="N13" i="1"/>
  <c r="N12" i="1"/>
  <c r="N11" i="1"/>
  <c r="N10" i="1"/>
  <c r="N8" i="1"/>
  <c r="N6" i="1"/>
  <c r="O6" i="1"/>
  <c r="O4" i="1"/>
  <c r="B11" i="3" l="1"/>
  <c r="H4" i="1"/>
  <c r="J4" i="1" s="1"/>
  <c r="K4" i="1" s="1"/>
  <c r="B4" i="3"/>
  <c r="B14" i="3" s="1"/>
  <c r="C14" i="3" s="1"/>
  <c r="D14" i="3" s="1"/>
  <c r="E14" i="3" s="1"/>
  <c r="L12" i="2" l="1"/>
  <c r="K12" i="2"/>
  <c r="J12" i="2"/>
  <c r="J8" i="2"/>
  <c r="K8" i="2" s="1"/>
  <c r="L8" i="2" s="1"/>
  <c r="J7" i="2"/>
  <c r="K7" i="2" s="1"/>
  <c r="L7" i="2" s="1"/>
  <c r="J5" i="2"/>
  <c r="K5" i="2" s="1"/>
  <c r="L5" i="2" s="1"/>
  <c r="J6" i="2"/>
  <c r="K6" i="2" s="1"/>
  <c r="L6" i="2" s="1"/>
  <c r="J4" i="2"/>
  <c r="F13" i="2"/>
  <c r="C13" i="2"/>
  <c r="G10" i="2"/>
  <c r="J10" i="2" s="1"/>
  <c r="K10" i="2" s="1"/>
  <c r="L10" i="2" s="1"/>
  <c r="G11" i="2"/>
  <c r="J11" i="2" s="1"/>
  <c r="K11" i="2" s="1"/>
  <c r="L11" i="2" s="1"/>
  <c r="G9" i="2"/>
  <c r="G13" i="2" s="1"/>
  <c r="F10" i="2"/>
  <c r="F11" i="2"/>
  <c r="F9" i="2"/>
  <c r="J9" i="2" l="1"/>
  <c r="K9" i="2" s="1"/>
  <c r="L9" i="2" s="1"/>
  <c r="K4" i="2"/>
  <c r="L4" i="2" s="1"/>
  <c r="L13" i="2" s="1"/>
  <c r="J13" i="2" l="1"/>
</calcChain>
</file>

<file path=xl/comments1.xml><?xml version="1.0" encoding="utf-8"?>
<comments xmlns="http://schemas.openxmlformats.org/spreadsheetml/2006/main">
  <authors>
    <author>Sotiris</author>
  </authors>
  <commentList>
    <comment ref="I2" authorId="0">
      <text>
        <r>
          <rPr>
            <b/>
            <sz val="9"/>
            <color indexed="81"/>
            <rFont val="Tahoma"/>
            <family val="2"/>
            <charset val="161"/>
          </rPr>
          <t>Sotiris:</t>
        </r>
        <r>
          <rPr>
            <sz val="9"/>
            <color indexed="81"/>
            <rFont val="Tahoma"/>
            <family val="2"/>
            <charset val="161"/>
          </rPr>
          <t xml:space="preserve">
από το friction factor calculator</t>
        </r>
      </text>
    </comment>
    <comment ref="J2" authorId="0">
      <text>
        <r>
          <rPr>
            <b/>
            <sz val="9"/>
            <color indexed="81"/>
            <rFont val="Tahoma"/>
            <family val="2"/>
            <charset val="161"/>
          </rPr>
          <t>Sotiris:</t>
        </r>
        <r>
          <rPr>
            <sz val="9"/>
            <color indexed="81"/>
            <rFont val="Tahoma"/>
            <family val="2"/>
            <charset val="161"/>
          </rPr>
          <t xml:space="preserve">
κλίση πιεζομετρικής γραμμής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161"/>
          </rPr>
          <t>Sotiris:</t>
        </r>
        <r>
          <rPr>
            <sz val="9"/>
            <color indexed="81"/>
            <rFont val="Tahoma"/>
            <family val="2"/>
            <charset val="161"/>
          </rPr>
          <t xml:space="preserve">
απώλειες φορτίου
= κλίση ΠΖ γραμμής επί μήκος</t>
        </r>
      </text>
    </comment>
    <comment ref="Q2" authorId="0">
      <text>
        <r>
          <rPr>
            <b/>
            <sz val="9"/>
            <color indexed="81"/>
            <rFont val="Tahoma"/>
            <family val="2"/>
            <charset val="161"/>
          </rPr>
          <t>Sotiris:</t>
        </r>
        <r>
          <rPr>
            <sz val="9"/>
            <color indexed="81"/>
            <rFont val="Tahoma"/>
            <family val="2"/>
            <charset val="161"/>
          </rPr>
          <t xml:space="preserve">
ισούται με πιεζομετρικό μείον τοπογραφικό υψόμετρο</t>
        </r>
      </text>
    </comment>
    <comment ref="L4" authorId="0">
      <text>
        <r>
          <rPr>
            <b/>
            <sz val="9"/>
            <color indexed="81"/>
            <rFont val="Tahoma"/>
            <charset val="1"/>
          </rPr>
          <t>Sotiris:</t>
        </r>
        <r>
          <rPr>
            <sz val="9"/>
            <color indexed="81"/>
            <rFont val="Tahoma"/>
            <charset val="1"/>
          </rPr>
          <t xml:space="preserve">
αυτή είναι η αρχική ενεργειακή στάθμη: το υψόμετρο της Δεξαμενής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161"/>
          </rPr>
          <t>Sotiris:</t>
        </r>
        <r>
          <rPr>
            <sz val="9"/>
            <color indexed="81"/>
            <rFont val="Tahoma"/>
            <family val="2"/>
            <charset val="161"/>
          </rPr>
          <t xml:space="preserve">
το ΠΖ υψόμετρο ανάντη μείον το Δh</t>
        </r>
      </text>
    </comment>
  </commentList>
</comments>
</file>

<file path=xl/sharedStrings.xml><?xml version="1.0" encoding="utf-8"?>
<sst xmlns="http://schemas.openxmlformats.org/spreadsheetml/2006/main" count="174" uniqueCount="105">
  <si>
    <t>α/α</t>
  </si>
  <si>
    <t>Ο.Τ</t>
  </si>
  <si>
    <t>ΖΩΝΗ</t>
  </si>
  <si>
    <t>Χρήση Γης</t>
  </si>
  <si>
    <t>Εμβαδόν</t>
  </si>
  <si>
    <t>Α</t>
  </si>
  <si>
    <t>Β</t>
  </si>
  <si>
    <t>Γ</t>
  </si>
  <si>
    <t>Δ</t>
  </si>
  <si>
    <t>Τουρισμός</t>
  </si>
  <si>
    <t>Κατοικία</t>
  </si>
  <si>
    <t>Βιοτεχνία - Εμπόριο</t>
  </si>
  <si>
    <t>Χώρος Πρασίνου</t>
  </si>
  <si>
    <t>Πληθ. 2019</t>
  </si>
  <si>
    <t>Πληθ. 2049</t>
  </si>
  <si>
    <t>Κλίνες 2019</t>
  </si>
  <si>
    <t>Κλίνες 2049</t>
  </si>
  <si>
    <t>2Χ0 λίτρα ανά κάτοικο και ανά ημέρα</t>
  </si>
  <si>
    <t>4Χ0 λίτρα ανά κλίνη και ανά ημέρα</t>
  </si>
  <si>
    <t>Πράσινο</t>
  </si>
  <si>
    <t>στρ.</t>
  </si>
  <si>
    <t>l/s</t>
  </si>
  <si>
    <t>Πυκνότητα πληθυσμού σήμερα (άτομα / εκτάριο)</t>
  </si>
  <si>
    <t>l/ημέρα</t>
  </si>
  <si>
    <t>-</t>
  </si>
  <si>
    <t>Q1</t>
  </si>
  <si>
    <t>Q2</t>
  </si>
  <si>
    <t>ποσοστό ετήσιας αύξησης πληθυσμού</t>
  </si>
  <si>
    <t>Qσχ. =(Q2*λ1*λ2)</t>
  </si>
  <si>
    <t xml:space="preserve">            Αγωγός</t>
  </si>
  <si>
    <t>D</t>
  </si>
  <si>
    <t>V</t>
  </si>
  <si>
    <t>Δh</t>
  </si>
  <si>
    <t xml:space="preserve">  ΠΖ Υψόμετρα (m)</t>
  </si>
  <si>
    <t>Τοπο Υψόμετρα (m)</t>
  </si>
  <si>
    <t xml:space="preserve"> Ύψος Πίεσης (m)</t>
  </si>
  <si>
    <t>m</t>
  </si>
  <si>
    <t>mm</t>
  </si>
  <si>
    <t>m/s</t>
  </si>
  <si>
    <t>m/m</t>
  </si>
  <si>
    <t>ΔΞ</t>
  </si>
  <si>
    <t>Κ0</t>
  </si>
  <si>
    <t>Κ1</t>
  </si>
  <si>
    <t>Κ2</t>
  </si>
  <si>
    <t>Κ4</t>
  </si>
  <si>
    <r>
      <t>q</t>
    </r>
    <r>
      <rPr>
        <b/>
        <vertAlign val="subscript"/>
        <sz val="10"/>
        <rFont val="Arial"/>
        <family val="2"/>
        <charset val="161"/>
      </rPr>
      <t>μερ.</t>
    </r>
  </si>
  <si>
    <r>
      <t>q</t>
    </r>
    <r>
      <rPr>
        <b/>
        <vertAlign val="subscript"/>
        <sz val="10"/>
        <rFont val="Arial"/>
        <family val="2"/>
        <charset val="161"/>
      </rPr>
      <t>ολ.</t>
    </r>
  </si>
  <si>
    <t>Κόμβος</t>
  </si>
  <si>
    <t>Γεωδαιτικό Υψόμετρο</t>
  </si>
  <si>
    <t>Κ3</t>
  </si>
  <si>
    <t>Κ5</t>
  </si>
  <si>
    <t>Κ6</t>
  </si>
  <si>
    <t>αναντη</t>
  </si>
  <si>
    <t>καταντη</t>
  </si>
  <si>
    <t>Τ1</t>
  </si>
  <si>
    <r>
      <t xml:space="preserve">f </t>
    </r>
    <r>
      <rPr>
        <b/>
        <vertAlign val="subscript"/>
        <sz val="10"/>
        <rFont val="Arial"/>
        <family val="2"/>
        <charset val="161"/>
      </rPr>
      <t>Darcy</t>
    </r>
  </si>
  <si>
    <t>Μήκος, L</t>
  </si>
  <si>
    <t>Re</t>
  </si>
  <si>
    <t>D (mm)</t>
  </si>
  <si>
    <t>V (m/s)</t>
  </si>
  <si>
    <t>k (mm)</t>
  </si>
  <si>
    <t>μ (Pa*s)</t>
  </si>
  <si>
    <t>ΠΙΝΑΚΑΣ ΥΔΡΑΥΛΙΚΩΝ ΥΠΟΛΟΓΙΣΜΩΝ</t>
  </si>
  <si>
    <t>ΠΙΝΑΚΑΣ ΚΑΤΑΝΑΛΩΣΗΣ</t>
  </si>
  <si>
    <r>
      <t>f</t>
    </r>
    <r>
      <rPr>
        <b/>
        <vertAlign val="subscript"/>
        <sz val="12"/>
        <color rgb="FF000000"/>
        <rFont val="Arial"/>
        <family val="2"/>
        <charset val="161"/>
      </rPr>
      <t>n</t>
    </r>
  </si>
  <si>
    <r>
      <t>1/f</t>
    </r>
    <r>
      <rPr>
        <b/>
        <vertAlign val="subscript"/>
        <sz val="12"/>
        <color rgb="FF000000"/>
        <rFont val="Arial"/>
        <family val="2"/>
        <charset val="161"/>
      </rPr>
      <t>n</t>
    </r>
    <r>
      <rPr>
        <b/>
        <vertAlign val="superscript"/>
        <sz val="12"/>
        <color rgb="FF000000"/>
        <rFont val="Arial"/>
        <family val="2"/>
        <charset val="161"/>
      </rPr>
      <t>1/2</t>
    </r>
  </si>
  <si>
    <r>
      <t>f</t>
    </r>
    <r>
      <rPr>
        <b/>
        <vertAlign val="subscript"/>
        <sz val="12"/>
        <color rgb="FF000000"/>
        <rFont val="Arial"/>
        <family val="2"/>
        <charset val="161"/>
      </rPr>
      <t>n+1</t>
    </r>
  </si>
  <si>
    <r>
      <t>Re*f</t>
    </r>
    <r>
      <rPr>
        <b/>
        <vertAlign val="subscript"/>
        <sz val="12"/>
        <color rgb="FF000000"/>
        <rFont val="Arial"/>
        <family val="2"/>
        <charset val="161"/>
      </rPr>
      <t>n</t>
    </r>
    <r>
      <rPr>
        <b/>
        <vertAlign val="superscript"/>
        <sz val="12"/>
        <color rgb="FF000000"/>
        <rFont val="Arial"/>
        <family val="2"/>
        <charset val="161"/>
      </rPr>
      <t>1/2</t>
    </r>
  </si>
  <si>
    <t>k/3.7*D</t>
  </si>
  <si>
    <r>
      <t>2,51/Re*f</t>
    </r>
    <r>
      <rPr>
        <b/>
        <vertAlign val="subscript"/>
        <sz val="12"/>
        <color rgb="FF000000"/>
        <rFont val="Arial"/>
        <family val="2"/>
        <charset val="161"/>
      </rPr>
      <t>n</t>
    </r>
    <r>
      <rPr>
        <b/>
        <vertAlign val="superscript"/>
        <sz val="12"/>
        <color rgb="FF000000"/>
        <rFont val="Arial"/>
        <family val="2"/>
        <charset val="161"/>
      </rPr>
      <t>1/2</t>
    </r>
  </si>
  <si>
    <r>
      <t>ρ (kg/m</t>
    </r>
    <r>
      <rPr>
        <vertAlign val="superscript"/>
        <sz val="11"/>
        <color theme="1"/>
        <rFont val="Calibri"/>
        <family val="2"/>
        <charset val="161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</si>
  <si>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h</t>
    </r>
    <r>
      <rPr>
        <b/>
        <vertAlign val="subscript"/>
        <sz val="10"/>
        <rFont val="Arial"/>
        <family val="2"/>
        <charset val="161"/>
      </rPr>
      <t xml:space="preserve">f </t>
    </r>
    <r>
      <rPr>
        <b/>
        <sz val="10"/>
        <rFont val="Arial"/>
        <family val="2"/>
        <charset val="161"/>
      </rPr>
      <t>/ L</t>
    </r>
  </si>
  <si>
    <t>σε αυτά τα κελιά εισάγετε δεδομένα</t>
  </si>
  <si>
    <t>αυτά τα κελιά περιέχουν σταθερές ποσότητες</t>
  </si>
  <si>
    <t>Τ2</t>
  </si>
  <si>
    <t>T3</t>
  </si>
  <si>
    <t>T4</t>
  </si>
  <si>
    <t>Τ5</t>
  </si>
  <si>
    <t>T6</t>
  </si>
  <si>
    <r>
      <t>Ειδική υδατοκατανάλωση (</t>
    </r>
    <r>
      <rPr>
        <b/>
        <sz val="11"/>
        <color theme="1"/>
        <rFont val="Calibri"/>
        <family val="2"/>
        <charset val="161"/>
        <scheme val="minor"/>
      </rPr>
      <t>Χ</t>
    </r>
    <r>
      <rPr>
        <sz val="11"/>
        <color theme="1"/>
        <rFont val="Calibri"/>
        <family val="2"/>
        <scheme val="minor"/>
      </rPr>
      <t xml:space="preserve"> το τελευταίο ψηφίο του ΑΜ σας)</t>
    </r>
  </si>
  <si>
    <t>1Χ00 λίτρα ανά στρέμα και ανά ημέρα</t>
  </si>
  <si>
    <t>Διαθέσιμες διάμετροι (mm)</t>
  </si>
  <si>
    <t>Τ3</t>
  </si>
  <si>
    <t>Τ4</t>
  </si>
  <si>
    <t>Τ6</t>
  </si>
  <si>
    <t>σε αυτά τα κελιά παρουσιάζονται αποτελέσματα  υπολογισμών</t>
  </si>
  <si>
    <r>
      <rPr>
        <b/>
        <sz val="11"/>
        <color theme="1"/>
        <rFont val="Calibri"/>
        <family val="2"/>
        <charset val="161"/>
        <scheme val="minor"/>
      </rPr>
      <t>λ1,</t>
    </r>
    <r>
      <rPr>
        <sz val="11"/>
        <color theme="1"/>
        <rFont val="Calibri"/>
        <family val="2"/>
        <scheme val="minor"/>
      </rPr>
      <t xml:space="preserve"> Συντελεστής ημερήσιας αιχμής (μέγιστο/μέσο)</t>
    </r>
  </si>
  <si>
    <r>
      <rPr>
        <b/>
        <sz val="11"/>
        <color theme="1"/>
        <rFont val="Calibri"/>
        <family val="2"/>
        <charset val="161"/>
        <scheme val="minor"/>
      </rPr>
      <t>λ2,</t>
    </r>
    <r>
      <rPr>
        <sz val="11"/>
        <color theme="1"/>
        <rFont val="Calibri"/>
        <family val="2"/>
        <scheme val="minor"/>
      </rPr>
      <t xml:space="preserve"> Συντελεστής μηνιαίας αιχμής  (μέγιστο/μέσο)</t>
    </r>
  </si>
  <si>
    <t>διάμετρος</t>
  </si>
  <si>
    <t>ταχύτητα</t>
  </si>
  <si>
    <t>συνεκτικότητα</t>
  </si>
  <si>
    <t>πυκνότητα</t>
  </si>
  <si>
    <t>σχετική τραχύτητα</t>
  </si>
  <si>
    <t>αριθμός Reynolds</t>
  </si>
  <si>
    <t>Κριτήρια επιλογής διαμέτρου</t>
  </si>
  <si>
    <t>0.2 &lt; V &lt; 1.2</t>
  </si>
  <si>
    <t>2Χ00 λίτρα ανά στρέμα και ανά ημέρα</t>
  </si>
  <si>
    <t>ΥΠΟΜΝΗΜΑ</t>
  </si>
  <si>
    <t>ΔΕΔΟΜΕΝΑ (ΔΕΝ ΠΡΟΒΛΕΠΟΝΤΑΙ ΑΝΑΓΚΕΣ ΠΥΡΟΣΒΕΣΗΣ)</t>
  </si>
  <si>
    <t>σε αυτά τα κελιά εισάγετε τα δεδομένα σας</t>
  </si>
  <si>
    <t xml:space="preserve">Οι πιέσεις δεν πρέπει να είναι </t>
  </si>
  <si>
    <t>Κριτήρια σχεδιασμού</t>
  </si>
  <si>
    <t>μικρότερες από 20 μέτρα.</t>
  </si>
  <si>
    <t>Darcy - Weisbach</t>
  </si>
  <si>
    <t>Colebrook -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</si>
</sst>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0000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i/>
      <sz val="10"/>
      <name val="Arial"/>
      <family val="2"/>
      <charset val="161"/>
    </font>
    <font>
      <b/>
      <vertAlign val="subscript"/>
      <sz val="10"/>
      <name val="Arial"/>
      <family val="2"/>
      <charset val="161"/>
    </font>
    <font>
      <b/>
      <i/>
      <sz val="10"/>
      <name val="Arial"/>
      <family val="2"/>
      <charset val="161"/>
    </font>
    <font>
      <b/>
      <i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rgb="FF000000"/>
      <name val="Arial"/>
      <family val="2"/>
      <charset val="161"/>
    </font>
    <font>
      <b/>
      <vertAlign val="subscript"/>
      <sz val="12"/>
      <color rgb="FF000000"/>
      <name val="Arial"/>
      <family val="2"/>
      <charset val="161"/>
    </font>
    <font>
      <b/>
      <vertAlign val="superscript"/>
      <sz val="12"/>
      <color rgb="FF00000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" fontId="0" fillId="0" borderId="0" xfId="0" applyNumberFormat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3" xfId="0" applyBorder="1"/>
    <xf numFmtId="2" fontId="4" fillId="0" borderId="6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Border="1"/>
    <xf numFmtId="0" fontId="3" fillId="0" borderId="4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8" fillId="0" borderId="0" xfId="0" applyFont="1"/>
    <xf numFmtId="1" fontId="0" fillId="0" borderId="15" xfId="0" applyNumberFormat="1" applyBorder="1" applyAlignment="1">
      <alignment horizontal="center"/>
    </xf>
    <xf numFmtId="2" fontId="0" fillId="0" borderId="0" xfId="0" applyNumberFormat="1"/>
    <xf numFmtId="2" fontId="0" fillId="0" borderId="15" xfId="0" applyNumberFormat="1" applyBorder="1"/>
    <xf numFmtId="0" fontId="0" fillId="0" borderId="15" xfId="0" applyBorder="1"/>
    <xf numFmtId="1" fontId="0" fillId="0" borderId="15" xfId="0" applyNumberFormat="1" applyBorder="1"/>
    <xf numFmtId="0" fontId="6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7" xfId="0" applyBorder="1"/>
    <xf numFmtId="0" fontId="9" fillId="0" borderId="2" xfId="0" applyFont="1" applyBorder="1"/>
    <xf numFmtId="0" fontId="9" fillId="0" borderId="7" xfId="0" applyFont="1" applyBorder="1"/>
    <xf numFmtId="0" fontId="0" fillId="0" borderId="2" xfId="0" applyBorder="1"/>
    <xf numFmtId="0" fontId="0" fillId="0" borderId="0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1" fontId="0" fillId="0" borderId="16" xfId="0" applyNumberFormat="1" applyBorder="1" applyAlignment="1">
      <alignment horizontal="center"/>
    </xf>
    <xf numFmtId="2" fontId="0" fillId="0" borderId="16" xfId="0" applyNumberFormat="1" applyBorder="1"/>
    <xf numFmtId="1" fontId="0" fillId="0" borderId="16" xfId="0" applyNumberFormat="1" applyFont="1" applyBorder="1"/>
    <xf numFmtId="0" fontId="14" fillId="0" borderId="0" xfId="0" applyFont="1"/>
    <xf numFmtId="0" fontId="11" fillId="0" borderId="17" xfId="0" applyFont="1" applyBorder="1" applyAlignment="1">
      <alignment horizontal="center" vertical="center" wrapText="1"/>
    </xf>
    <xf numFmtId="0" fontId="0" fillId="0" borderId="17" xfId="0" applyBorder="1"/>
    <xf numFmtId="1" fontId="0" fillId="0" borderId="17" xfId="0" applyNumberFormat="1" applyBorder="1"/>
    <xf numFmtId="165" fontId="0" fillId="0" borderId="17" xfId="0" applyNumberFormat="1" applyBorder="1"/>
    <xf numFmtId="0" fontId="0" fillId="3" borderId="15" xfId="0" applyFill="1" applyBorder="1"/>
    <xf numFmtId="0" fontId="0" fillId="4" borderId="0" xfId="0" applyFill="1"/>
    <xf numFmtId="164" fontId="0" fillId="0" borderId="0" xfId="0" applyNumberFormat="1" applyBorder="1"/>
    <xf numFmtId="0" fontId="0" fillId="2" borderId="17" xfId="0" applyFill="1" applyBorder="1"/>
    <xf numFmtId="0" fontId="0" fillId="3" borderId="17" xfId="0" applyFill="1" applyBorder="1"/>
    <xf numFmtId="3" fontId="0" fillId="3" borderId="17" xfId="0" applyNumberFormat="1" applyFill="1" applyBorder="1"/>
    <xf numFmtId="0" fontId="0" fillId="4" borderId="17" xfId="0" applyFill="1" applyBorder="1"/>
    <xf numFmtId="0" fontId="14" fillId="0" borderId="17" xfId="0" applyFont="1" applyBorder="1"/>
    <xf numFmtId="0" fontId="9" fillId="0" borderId="0" xfId="0" applyFont="1"/>
    <xf numFmtId="166" fontId="0" fillId="4" borderId="0" xfId="0" applyNumberFormat="1" applyFill="1"/>
    <xf numFmtId="0" fontId="4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3" borderId="17" xfId="0" applyNumberFormat="1" applyFill="1" applyBorder="1"/>
    <xf numFmtId="1" fontId="0" fillId="5" borderId="0" xfId="0" applyNumberFormat="1" applyFill="1"/>
    <xf numFmtId="1" fontId="0" fillId="5" borderId="15" xfId="0" applyNumberFormat="1" applyFill="1" applyBorder="1"/>
    <xf numFmtId="0" fontId="0" fillId="5" borderId="0" xfId="0" applyFill="1"/>
    <xf numFmtId="2" fontId="3" fillId="0" borderId="0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419100</xdr:colOff>
      <xdr:row>0</xdr:row>
      <xdr:rowOff>161926</xdr:rowOff>
    </xdr:from>
    <xdr:to>
      <xdr:col>16</xdr:col>
      <xdr:colOff>180975</xdr:colOff>
      <xdr:row>3</xdr:row>
      <xdr:rowOff>118134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325" y="161926"/>
          <a:ext cx="2200275" cy="52770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361950</xdr:colOff>
      <xdr:row>4</xdr:row>
      <xdr:rowOff>19051</xdr:rowOff>
    </xdr:from>
    <xdr:to>
      <xdr:col>19</xdr:col>
      <xdr:colOff>552450</xdr:colOff>
      <xdr:row>6</xdr:row>
      <xdr:rowOff>189957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9175" y="781051"/>
          <a:ext cx="4457700" cy="551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0</xdr:row>
      <xdr:rowOff>171451</xdr:rowOff>
    </xdr:from>
    <xdr:to>
      <xdr:col>19</xdr:col>
      <xdr:colOff>209550</xdr:colOff>
      <xdr:row>4</xdr:row>
      <xdr:rowOff>123173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171451"/>
          <a:ext cx="1266825" cy="73277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11</xdr:row>
      <xdr:rowOff>76200</xdr:rowOff>
    </xdr:from>
    <xdr:to>
      <xdr:col>9</xdr:col>
      <xdr:colOff>237828</xdr:colOff>
      <xdr:row>14</xdr:row>
      <xdr:rowOff>95168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2200275"/>
          <a:ext cx="2380953" cy="65714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I\&#924;&#913;&#920;&#919;&#924;&#913;&#932;&#913;\&#933;&#916;&#929;&#913;&#933;&#923;&#921;&#922;&#913;%20&#931;&#933;&#931;&#932;&#919;&#924;&#913;&#932;&#913;\&#916;&#921;&#922;&#932;&#933;&#913;%20&#928;&#921;&#917;&#931;&#919;&#9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Σημειώσεις"/>
      <sheetName val="programme"/>
      <sheetName val="υψόμετρα"/>
    </sheetNames>
    <sheetDataSet>
      <sheetData sheetId="0"/>
      <sheetData sheetId="1" refreshError="1"/>
      <sheetData sheetId="2">
        <row r="4">
          <cell r="B4" t="str">
            <v>Κ0</v>
          </cell>
          <cell r="C4">
            <v>5</v>
          </cell>
        </row>
        <row r="5">
          <cell r="B5" t="str">
            <v>Κ1</v>
          </cell>
          <cell r="C5">
            <v>9</v>
          </cell>
        </row>
        <row r="6">
          <cell r="B6" t="str">
            <v>Κ2</v>
          </cell>
          <cell r="C6">
            <v>2</v>
          </cell>
        </row>
        <row r="7">
          <cell r="B7" t="str">
            <v>Κ3</v>
          </cell>
          <cell r="C7">
            <v>4</v>
          </cell>
        </row>
        <row r="8">
          <cell r="B8" t="str">
            <v>Κ4</v>
          </cell>
          <cell r="C8">
            <v>6</v>
          </cell>
        </row>
        <row r="9">
          <cell r="B9" t="str">
            <v>Κ5</v>
          </cell>
          <cell r="C9">
            <v>2</v>
          </cell>
        </row>
        <row r="10">
          <cell r="B10" t="str">
            <v>Κ6</v>
          </cell>
          <cell r="C10">
            <v>9</v>
          </cell>
        </row>
        <row r="11">
          <cell r="B11" t="str">
            <v>Τ</v>
          </cell>
          <cell r="C1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B1" workbookViewId="0">
      <selection activeCell="G24" sqref="G24"/>
    </sheetView>
  </sheetViews>
  <sheetFormatPr defaultRowHeight="15" x14ac:dyDescent="0.25"/>
  <cols>
    <col min="1" max="1" width="4.7109375" hidden="1" customWidth="1"/>
    <col min="2" max="2" width="5.5703125" style="1" customWidth="1"/>
    <col min="3" max="3" width="9.140625" style="1" customWidth="1"/>
    <col min="4" max="4" width="7.5703125" customWidth="1"/>
    <col min="5" max="5" width="18.42578125" customWidth="1"/>
    <col min="6" max="6" width="10.7109375" customWidth="1"/>
    <col min="7" max="7" width="10.42578125" customWidth="1"/>
    <col min="8" max="8" width="10.85546875" customWidth="1"/>
    <col min="9" max="9" width="11" customWidth="1"/>
    <col min="10" max="10" width="11.42578125" customWidth="1"/>
    <col min="11" max="11" width="12.28515625" customWidth="1"/>
    <col min="12" max="12" width="16.7109375" customWidth="1"/>
  </cols>
  <sheetData>
    <row r="1" spans="1:12" x14ac:dyDescent="0.25">
      <c r="F1" t="s">
        <v>63</v>
      </c>
    </row>
    <row r="2" spans="1:12" s="37" customFormat="1" x14ac:dyDescent="0.25">
      <c r="A2" s="36" t="s">
        <v>0</v>
      </c>
      <c r="B2" s="36" t="s">
        <v>1</v>
      </c>
      <c r="C2" s="36" t="s">
        <v>4</v>
      </c>
      <c r="D2" s="36" t="s">
        <v>2</v>
      </c>
      <c r="E2" s="36" t="s">
        <v>3</v>
      </c>
      <c r="F2" s="36" t="s">
        <v>13</v>
      </c>
      <c r="G2" s="36" t="s">
        <v>14</v>
      </c>
      <c r="H2" s="36" t="s">
        <v>15</v>
      </c>
      <c r="I2" s="36" t="s">
        <v>16</v>
      </c>
      <c r="J2" s="36" t="s">
        <v>25</v>
      </c>
      <c r="K2" s="36" t="s">
        <v>26</v>
      </c>
      <c r="L2" s="36" t="s">
        <v>28</v>
      </c>
    </row>
    <row r="3" spans="1:12" x14ac:dyDescent="0.25">
      <c r="C3" s="1" t="s">
        <v>20</v>
      </c>
      <c r="J3" s="1" t="s">
        <v>23</v>
      </c>
      <c r="K3" s="1" t="s">
        <v>21</v>
      </c>
      <c r="L3" s="1" t="s">
        <v>21</v>
      </c>
    </row>
    <row r="4" spans="1:12" x14ac:dyDescent="0.25">
      <c r="A4" s="1">
        <v>1</v>
      </c>
      <c r="B4" s="1">
        <v>1</v>
      </c>
      <c r="C4" s="1">
        <v>12.215999999999999</v>
      </c>
      <c r="D4" s="1" t="s">
        <v>5</v>
      </c>
      <c r="E4" t="s">
        <v>9</v>
      </c>
      <c r="F4" s="38" t="s">
        <v>24</v>
      </c>
      <c r="G4" s="38" t="s">
        <v>24</v>
      </c>
      <c r="H4" s="83">
        <v>50</v>
      </c>
      <c r="I4" s="83">
        <v>100</v>
      </c>
      <c r="J4" s="3">
        <f>I4*$D$18</f>
        <v>40000</v>
      </c>
      <c r="K4" s="42">
        <f>J4/86400</f>
        <v>0.46296296296296297</v>
      </c>
      <c r="L4" s="42">
        <f>K4*$D$24*$D$25</f>
        <v>1.3888888888888888</v>
      </c>
    </row>
    <row r="5" spans="1:12" x14ac:dyDescent="0.25">
      <c r="A5" s="1">
        <v>2</v>
      </c>
      <c r="B5" s="1">
        <v>2</v>
      </c>
      <c r="C5" s="1">
        <v>12.084</v>
      </c>
      <c r="D5" s="1" t="s">
        <v>5</v>
      </c>
      <c r="E5" t="s">
        <v>9</v>
      </c>
      <c r="F5" s="38" t="s">
        <v>24</v>
      </c>
      <c r="G5" s="38" t="s">
        <v>24</v>
      </c>
      <c r="H5" s="83">
        <v>50</v>
      </c>
      <c r="I5" s="83">
        <v>100</v>
      </c>
      <c r="J5" s="3">
        <f t="shared" ref="J5:J6" si="0">I5*$D$18</f>
        <v>40000</v>
      </c>
      <c r="K5" s="42">
        <f t="shared" ref="K5:K12" si="1">J5/86400</f>
        <v>0.46296296296296297</v>
      </c>
      <c r="L5" s="42">
        <f t="shared" ref="L5:L12" si="2">K5*$D$24*$D$25</f>
        <v>1.3888888888888888</v>
      </c>
    </row>
    <row r="6" spans="1:12" x14ac:dyDescent="0.25">
      <c r="A6" s="1">
        <v>3</v>
      </c>
      <c r="B6" s="39">
        <v>3</v>
      </c>
      <c r="C6" s="39">
        <v>7.4249999999999998</v>
      </c>
      <c r="D6" s="39" t="s">
        <v>5</v>
      </c>
      <c r="E6" s="44" t="s">
        <v>9</v>
      </c>
      <c r="F6" s="41" t="s">
        <v>24</v>
      </c>
      <c r="G6" s="41" t="s">
        <v>24</v>
      </c>
      <c r="H6" s="84">
        <v>20</v>
      </c>
      <c r="I6" s="84">
        <v>50</v>
      </c>
      <c r="J6" s="45">
        <f t="shared" si="0"/>
        <v>20000</v>
      </c>
      <c r="K6" s="43">
        <f t="shared" si="1"/>
        <v>0.23148148148148148</v>
      </c>
      <c r="L6" s="43">
        <f t="shared" si="2"/>
        <v>0.69444444444444442</v>
      </c>
    </row>
    <row r="7" spans="1:12" x14ac:dyDescent="0.25">
      <c r="A7" s="1">
        <v>4</v>
      </c>
      <c r="B7" s="1">
        <v>4</v>
      </c>
      <c r="C7" s="1">
        <v>10.031000000000001</v>
      </c>
      <c r="D7" s="1" t="s">
        <v>6</v>
      </c>
      <c r="E7" t="s">
        <v>11</v>
      </c>
      <c r="F7" s="38" t="s">
        <v>24</v>
      </c>
      <c r="G7" s="38" t="s">
        <v>24</v>
      </c>
      <c r="H7" s="38" t="s">
        <v>24</v>
      </c>
      <c r="I7" s="38" t="s">
        <v>24</v>
      </c>
      <c r="J7" s="3">
        <f>C7*$D$19</f>
        <v>20062</v>
      </c>
      <c r="K7" s="42">
        <f t="shared" si="1"/>
        <v>0.23219907407407409</v>
      </c>
      <c r="L7" s="42">
        <f t="shared" si="2"/>
        <v>0.6965972222222222</v>
      </c>
    </row>
    <row r="8" spans="1:12" x14ac:dyDescent="0.25">
      <c r="A8" s="1">
        <v>5</v>
      </c>
      <c r="B8" s="39">
        <v>5</v>
      </c>
      <c r="C8" s="39">
        <v>21.026</v>
      </c>
      <c r="D8" s="39" t="s">
        <v>6</v>
      </c>
      <c r="E8" s="44" t="s">
        <v>11</v>
      </c>
      <c r="F8" s="41" t="s">
        <v>24</v>
      </c>
      <c r="G8" s="41" t="s">
        <v>24</v>
      </c>
      <c r="H8" s="41" t="s">
        <v>24</v>
      </c>
      <c r="I8" s="41" t="s">
        <v>24</v>
      </c>
      <c r="J8" s="45">
        <f>C8*$D$19</f>
        <v>42052</v>
      </c>
      <c r="K8" s="43">
        <f t="shared" si="1"/>
        <v>0.48671296296296296</v>
      </c>
      <c r="L8" s="43">
        <f t="shared" si="2"/>
        <v>1.4601388888888889</v>
      </c>
    </row>
    <row r="9" spans="1:12" x14ac:dyDescent="0.25">
      <c r="A9" s="1">
        <v>6</v>
      </c>
      <c r="B9" s="1">
        <v>6</v>
      </c>
      <c r="C9" s="1">
        <v>10.093999999999999</v>
      </c>
      <c r="D9" s="1" t="s">
        <v>7</v>
      </c>
      <c r="E9" t="s">
        <v>10</v>
      </c>
      <c r="F9" s="3">
        <f>C9*$D$22/10</f>
        <v>50.47</v>
      </c>
      <c r="G9" s="3">
        <f>F9*(1+$D$27/100)^30</f>
        <v>91.419419149696253</v>
      </c>
      <c r="H9" s="38" t="s">
        <v>24</v>
      </c>
      <c r="I9" s="38" t="s">
        <v>24</v>
      </c>
      <c r="J9" s="3">
        <f>G9*$D$17</f>
        <v>18283.883829939252</v>
      </c>
      <c r="K9" s="42">
        <f t="shared" si="1"/>
        <v>0.21161902580948208</v>
      </c>
      <c r="L9" s="42">
        <f t="shared" si="2"/>
        <v>0.63485707742844621</v>
      </c>
    </row>
    <row r="10" spans="1:12" x14ac:dyDescent="0.25">
      <c r="A10" s="1">
        <v>7</v>
      </c>
      <c r="B10" s="1">
        <v>7</v>
      </c>
      <c r="C10" s="1">
        <v>13.868</v>
      </c>
      <c r="D10" s="1" t="s">
        <v>7</v>
      </c>
      <c r="E10" t="s">
        <v>10</v>
      </c>
      <c r="F10" s="3">
        <f t="shared" ref="F10:F11" si="3">C10*$D$22/10</f>
        <v>69.34</v>
      </c>
      <c r="G10" s="3">
        <f t="shared" ref="G10:G11" si="4">F10*(1+$D$27/100)^30</f>
        <v>125.59981224172654</v>
      </c>
      <c r="H10" s="38" t="s">
        <v>24</v>
      </c>
      <c r="I10" s="38" t="s">
        <v>24</v>
      </c>
      <c r="J10" s="3">
        <f t="shared" ref="J10:J11" si="5">G10*$D$17</f>
        <v>25119.962448345308</v>
      </c>
      <c r="K10" s="42">
        <f t="shared" si="1"/>
        <v>0.29074030611510771</v>
      </c>
      <c r="L10" s="42">
        <f t="shared" si="2"/>
        <v>0.87222091834532312</v>
      </c>
    </row>
    <row r="11" spans="1:12" x14ac:dyDescent="0.25">
      <c r="A11" s="1">
        <v>8</v>
      </c>
      <c r="B11" s="39">
        <v>8</v>
      </c>
      <c r="C11" s="39">
        <v>20.800999999999998</v>
      </c>
      <c r="D11" s="39" t="s">
        <v>7</v>
      </c>
      <c r="E11" s="44" t="s">
        <v>10</v>
      </c>
      <c r="F11" s="45">
        <f t="shared" si="3"/>
        <v>104.005</v>
      </c>
      <c r="G11" s="45">
        <f t="shared" si="4"/>
        <v>188.39066155466926</v>
      </c>
      <c r="H11" s="41" t="s">
        <v>24</v>
      </c>
      <c r="I11" s="41" t="s">
        <v>24</v>
      </c>
      <c r="J11" s="45">
        <f t="shared" si="5"/>
        <v>37678.132310933855</v>
      </c>
      <c r="K11" s="43">
        <f t="shared" si="1"/>
        <v>0.43608949433951222</v>
      </c>
      <c r="L11" s="43">
        <f t="shared" si="2"/>
        <v>1.3082684830185365</v>
      </c>
    </row>
    <row r="12" spans="1:12" x14ac:dyDescent="0.25">
      <c r="A12" s="1">
        <v>9</v>
      </c>
      <c r="B12" s="58">
        <v>9</v>
      </c>
      <c r="C12" s="58">
        <v>37.384</v>
      </c>
      <c r="D12" s="58" t="s">
        <v>8</v>
      </c>
      <c r="E12" s="59" t="s">
        <v>12</v>
      </c>
      <c r="F12" s="60" t="s">
        <v>24</v>
      </c>
      <c r="G12" s="60" t="s">
        <v>24</v>
      </c>
      <c r="H12" s="60" t="s">
        <v>24</v>
      </c>
      <c r="I12" s="60" t="s">
        <v>24</v>
      </c>
      <c r="J12" s="62">
        <f>C12*D20</f>
        <v>37384</v>
      </c>
      <c r="K12" s="61">
        <f t="shared" si="1"/>
        <v>0.43268518518518517</v>
      </c>
      <c r="L12" s="61">
        <f t="shared" si="2"/>
        <v>1.2980555555555555</v>
      </c>
    </row>
    <row r="13" spans="1:12" x14ac:dyDescent="0.25">
      <c r="C13" s="1">
        <f>SUM(C4:C12)</f>
        <v>144.92899999999997</v>
      </c>
      <c r="F13" s="3">
        <f>SUM(F9:F12)</f>
        <v>223.815</v>
      </c>
      <c r="G13" s="3">
        <f>SUM(G9:G12)</f>
        <v>405.4098929460921</v>
      </c>
      <c r="J13" s="3">
        <f>SUM(J4:J12)</f>
        <v>280579.9785892184</v>
      </c>
      <c r="L13" s="42">
        <f>SUM(L4:L12)</f>
        <v>9.7423603676811936</v>
      </c>
    </row>
    <row r="15" spans="1:12" x14ac:dyDescent="0.25">
      <c r="E15" s="40" t="s">
        <v>98</v>
      </c>
    </row>
    <row r="16" spans="1:12" x14ac:dyDescent="0.25">
      <c r="E16" s="1"/>
      <c r="F16" s="1" t="s">
        <v>79</v>
      </c>
    </row>
    <row r="17" spans="4:6" x14ac:dyDescent="0.25">
      <c r="D17" s="2">
        <v>200</v>
      </c>
      <c r="E17" t="s">
        <v>10</v>
      </c>
      <c r="F17" t="s">
        <v>17</v>
      </c>
    </row>
    <row r="18" spans="4:6" x14ac:dyDescent="0.25">
      <c r="D18" s="2">
        <v>400</v>
      </c>
      <c r="E18" t="s">
        <v>9</v>
      </c>
      <c r="F18" t="s">
        <v>18</v>
      </c>
    </row>
    <row r="19" spans="4:6" x14ac:dyDescent="0.25">
      <c r="D19" s="2">
        <v>2000</v>
      </c>
      <c r="E19" t="s">
        <v>11</v>
      </c>
      <c r="F19" t="s">
        <v>96</v>
      </c>
    </row>
    <row r="20" spans="4:6" x14ac:dyDescent="0.25">
      <c r="D20" s="2">
        <v>1000</v>
      </c>
      <c r="E20" t="s">
        <v>19</v>
      </c>
      <c r="F20" t="s">
        <v>80</v>
      </c>
    </row>
    <row r="22" spans="4:6" x14ac:dyDescent="0.25">
      <c r="D22" s="69">
        <v>50</v>
      </c>
      <c r="E22" t="s">
        <v>22</v>
      </c>
    </row>
    <row r="24" spans="4:6" x14ac:dyDescent="0.25">
      <c r="D24" s="69">
        <v>2.5</v>
      </c>
      <c r="E24" s="76" t="s">
        <v>86</v>
      </c>
    </row>
    <row r="25" spans="4:6" x14ac:dyDescent="0.25">
      <c r="D25" s="69">
        <v>1.2</v>
      </c>
      <c r="E25" s="76" t="s">
        <v>87</v>
      </c>
    </row>
    <row r="27" spans="4:6" x14ac:dyDescent="0.25">
      <c r="D27" s="77">
        <v>2</v>
      </c>
      <c r="E27" t="s">
        <v>27</v>
      </c>
    </row>
    <row r="29" spans="4:6" x14ac:dyDescent="0.25">
      <c r="E29" s="63" t="s">
        <v>97</v>
      </c>
    </row>
    <row r="30" spans="4:6" x14ac:dyDescent="0.25">
      <c r="D30" s="2"/>
      <c r="E30" t="s">
        <v>99</v>
      </c>
    </row>
    <row r="31" spans="4:6" x14ac:dyDescent="0.25">
      <c r="D31" s="85"/>
      <c r="E31" t="s">
        <v>73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9"/>
  <sheetViews>
    <sheetView workbookViewId="0">
      <selection activeCell="F25" sqref="F25"/>
    </sheetView>
  </sheetViews>
  <sheetFormatPr defaultRowHeight="15" x14ac:dyDescent="0.25"/>
  <cols>
    <col min="1" max="1" width="4.85546875" customWidth="1"/>
    <col min="2" max="3" width="6.85546875" customWidth="1"/>
    <col min="5" max="6" width="7.7109375" customWidth="1"/>
    <col min="7" max="7" width="8.140625" customWidth="1"/>
    <col min="8" max="8" width="8" customWidth="1"/>
    <col min="11" max="11" width="7.5703125" customWidth="1"/>
    <col min="12" max="12" width="9" customWidth="1"/>
    <col min="13" max="13" width="8.85546875" customWidth="1"/>
    <col min="14" max="15" width="9.140625" customWidth="1"/>
    <col min="16" max="16" width="8.7109375" customWidth="1"/>
    <col min="17" max="17" width="8.140625" customWidth="1"/>
  </cols>
  <sheetData>
    <row r="1" spans="1:21" ht="15.75" thickBot="1" x14ac:dyDescent="0.3">
      <c r="G1" t="s">
        <v>62</v>
      </c>
    </row>
    <row r="2" spans="1:21" ht="15.75" thickBot="1" x14ac:dyDescent="0.3">
      <c r="A2" s="4" t="s">
        <v>0</v>
      </c>
      <c r="B2" s="6" t="s">
        <v>29</v>
      </c>
      <c r="C2" s="6"/>
      <c r="D2" s="6" t="s">
        <v>56</v>
      </c>
      <c r="E2" s="15" t="s">
        <v>45</v>
      </c>
      <c r="F2" s="12" t="s">
        <v>46</v>
      </c>
      <c r="G2" s="15" t="s">
        <v>30</v>
      </c>
      <c r="H2" s="6" t="s">
        <v>31</v>
      </c>
      <c r="I2" s="6" t="s">
        <v>55</v>
      </c>
      <c r="J2" s="6" t="s">
        <v>71</v>
      </c>
      <c r="K2" s="19" t="s">
        <v>32</v>
      </c>
      <c r="L2" s="21" t="s">
        <v>33</v>
      </c>
      <c r="M2" s="25"/>
      <c r="N2" s="21" t="s">
        <v>34</v>
      </c>
      <c r="O2" s="25"/>
      <c r="P2" s="31" t="s">
        <v>35</v>
      </c>
      <c r="Q2" s="25"/>
      <c r="U2" t="s">
        <v>103</v>
      </c>
    </row>
    <row r="3" spans="1:21" x14ac:dyDescent="0.25">
      <c r="B3" s="22" t="s">
        <v>52</v>
      </c>
      <c r="C3" s="22" t="s">
        <v>53</v>
      </c>
      <c r="D3" s="9" t="s">
        <v>36</v>
      </c>
      <c r="E3" s="16" t="s">
        <v>21</v>
      </c>
      <c r="F3" s="13" t="s">
        <v>21</v>
      </c>
      <c r="G3" s="16" t="s">
        <v>37</v>
      </c>
      <c r="H3" s="9" t="s">
        <v>38</v>
      </c>
      <c r="I3" s="9"/>
      <c r="J3" s="9" t="s">
        <v>39</v>
      </c>
      <c r="K3" s="13" t="s">
        <v>36</v>
      </c>
      <c r="L3" s="22" t="s">
        <v>52</v>
      </c>
      <c r="M3" s="22" t="s">
        <v>53</v>
      </c>
      <c r="N3" s="22" t="s">
        <v>52</v>
      </c>
      <c r="O3" s="22" t="s">
        <v>53</v>
      </c>
      <c r="P3" s="22" t="s">
        <v>52</v>
      </c>
      <c r="Q3" s="22" t="s">
        <v>53</v>
      </c>
    </row>
    <row r="4" spans="1:21" x14ac:dyDescent="0.25">
      <c r="A4" s="5">
        <v>0</v>
      </c>
      <c r="B4" s="48" t="s">
        <v>40</v>
      </c>
      <c r="C4" s="49" t="s">
        <v>41</v>
      </c>
      <c r="D4" s="88">
        <v>1233.3</v>
      </c>
      <c r="E4" s="80" t="s">
        <v>24</v>
      </c>
      <c r="F4" s="78">
        <v>9.74</v>
      </c>
      <c r="G4" s="7">
        <v>120</v>
      </c>
      <c r="H4" s="17">
        <f>(F4/1000)*4/(PI()*((G4/1000)^2))</f>
        <v>0.86120508095281156</v>
      </c>
      <c r="I4" s="18">
        <v>2.0199999999999999E-2</v>
      </c>
      <c r="J4" s="18">
        <f>I4*H4^2/((G4/1000)*2*9.81)</f>
        <v>6.3633276705192671E-3</v>
      </c>
      <c r="K4" s="20">
        <f>J4*D4</f>
        <v>7.8478920160514116</v>
      </c>
      <c r="L4" s="23">
        <v>35</v>
      </c>
      <c r="M4" s="26">
        <v>29.848336297073075</v>
      </c>
      <c r="N4" s="23">
        <v>35</v>
      </c>
      <c r="O4" s="29">
        <f>VLOOKUP(C4,υψομετρα,2)</f>
        <v>5</v>
      </c>
      <c r="P4" s="32" t="s">
        <v>24</v>
      </c>
      <c r="Q4" s="34">
        <v>24.848336297073075</v>
      </c>
    </row>
    <row r="5" spans="1:21" x14ac:dyDescent="0.25">
      <c r="B5" s="50"/>
      <c r="C5" s="51"/>
      <c r="D5" s="10"/>
      <c r="E5" s="80"/>
      <c r="F5" s="14"/>
      <c r="G5" s="7"/>
      <c r="H5" s="17"/>
      <c r="I5" s="18"/>
      <c r="J5" s="18"/>
      <c r="K5" s="20"/>
      <c r="L5" s="46"/>
      <c r="M5" s="27"/>
      <c r="N5" s="46"/>
      <c r="O5" s="30"/>
      <c r="P5" s="47"/>
      <c r="Q5" s="35"/>
    </row>
    <row r="6" spans="1:21" x14ac:dyDescent="0.25">
      <c r="A6" s="5">
        <v>1</v>
      </c>
      <c r="B6" s="50" t="s">
        <v>41</v>
      </c>
      <c r="C6" s="51" t="s">
        <v>54</v>
      </c>
      <c r="D6" s="89">
        <v>322.60000000000002</v>
      </c>
      <c r="E6" s="81"/>
      <c r="F6" s="79"/>
      <c r="G6" s="7"/>
      <c r="H6" s="17"/>
      <c r="I6" s="18"/>
      <c r="J6" s="18"/>
      <c r="K6" s="20"/>
      <c r="L6" s="24"/>
      <c r="M6" s="27"/>
      <c r="N6" s="28">
        <f>VLOOKUP(B6,υψομετρα,2)</f>
        <v>5</v>
      </c>
      <c r="O6" s="87">
        <f>VLOOKUP(C6,υψομετρα,2)</f>
        <v>3</v>
      </c>
      <c r="P6" s="86"/>
      <c r="Q6" s="35"/>
    </row>
    <row r="7" spans="1:21" x14ac:dyDescent="0.25">
      <c r="A7" s="5">
        <v>2</v>
      </c>
      <c r="B7" s="50" t="s">
        <v>41</v>
      </c>
      <c r="C7" s="51" t="s">
        <v>42</v>
      </c>
      <c r="D7" s="89">
        <v>96.2</v>
      </c>
      <c r="E7" s="81"/>
      <c r="F7" s="79"/>
      <c r="G7" s="7"/>
      <c r="H7" s="17"/>
      <c r="I7" s="18"/>
      <c r="J7" s="18"/>
      <c r="K7" s="20"/>
      <c r="L7" s="24"/>
      <c r="M7" s="27"/>
      <c r="N7" s="28"/>
      <c r="O7" s="30"/>
      <c r="P7" s="33"/>
      <c r="Q7" s="35"/>
      <c r="S7" s="37" t="s">
        <v>81</v>
      </c>
    </row>
    <row r="8" spans="1:21" x14ac:dyDescent="0.25">
      <c r="A8" s="5">
        <v>3</v>
      </c>
      <c r="B8" s="50" t="s">
        <v>42</v>
      </c>
      <c r="C8" s="51" t="s">
        <v>74</v>
      </c>
      <c r="D8" s="89">
        <v>481.5</v>
      </c>
      <c r="E8" s="81"/>
      <c r="F8" s="79"/>
      <c r="G8" s="7"/>
      <c r="H8" s="17"/>
      <c r="I8" s="18"/>
      <c r="J8" s="18"/>
      <c r="K8" s="20"/>
      <c r="L8" s="24"/>
      <c r="M8" s="27"/>
      <c r="N8" s="28">
        <f>VLOOKUP(B8,υψομετρα,2)</f>
        <v>9</v>
      </c>
      <c r="O8" s="87">
        <f>VLOOKUP(C8,υψομετρα,2)</f>
        <v>3</v>
      </c>
      <c r="P8" s="33"/>
      <c r="Q8" s="35"/>
      <c r="S8">
        <v>200</v>
      </c>
    </row>
    <row r="9" spans="1:21" x14ac:dyDescent="0.25">
      <c r="A9" s="5"/>
      <c r="B9" s="50"/>
      <c r="C9" s="51"/>
      <c r="D9" s="11"/>
      <c r="E9" s="7"/>
      <c r="F9" s="8"/>
      <c r="G9" s="7"/>
      <c r="H9" s="17"/>
      <c r="I9" s="18"/>
      <c r="J9" s="18"/>
      <c r="K9" s="20"/>
      <c r="L9" s="24"/>
      <c r="M9" s="27"/>
      <c r="N9" s="28"/>
      <c r="O9" s="30"/>
      <c r="P9" s="33"/>
      <c r="Q9" s="35"/>
      <c r="S9">
        <v>160</v>
      </c>
    </row>
    <row r="10" spans="1:21" x14ac:dyDescent="0.25">
      <c r="A10" s="5">
        <v>4</v>
      </c>
      <c r="B10" s="50" t="s">
        <v>42</v>
      </c>
      <c r="C10" s="51" t="s">
        <v>43</v>
      </c>
      <c r="D10" s="89">
        <v>51.1</v>
      </c>
      <c r="E10" s="81"/>
      <c r="F10" s="79"/>
      <c r="G10" s="7"/>
      <c r="H10" s="17"/>
      <c r="I10" s="18"/>
      <c r="J10" s="18"/>
      <c r="K10" s="20"/>
      <c r="L10" s="24"/>
      <c r="M10" s="27"/>
      <c r="N10" s="28">
        <f t="shared" ref="N10:O12" si="0">VLOOKUP(B10,υψομετρα,2)</f>
        <v>9</v>
      </c>
      <c r="O10" s="87">
        <f t="shared" si="0"/>
        <v>2</v>
      </c>
      <c r="P10" s="33"/>
      <c r="Q10" s="35"/>
      <c r="S10">
        <v>120</v>
      </c>
    </row>
    <row r="11" spans="1:21" x14ac:dyDescent="0.25">
      <c r="A11" s="5">
        <v>5</v>
      </c>
      <c r="B11" s="50" t="s">
        <v>43</v>
      </c>
      <c r="C11" s="51" t="s">
        <v>44</v>
      </c>
      <c r="D11" s="89">
        <v>467.4</v>
      </c>
      <c r="E11" s="81"/>
      <c r="F11" s="79"/>
      <c r="G11" s="7"/>
      <c r="H11" s="17"/>
      <c r="I11" s="18"/>
      <c r="J11" s="18"/>
      <c r="K11" s="20"/>
      <c r="L11" s="24"/>
      <c r="M11" s="27"/>
      <c r="N11" s="28">
        <f t="shared" si="0"/>
        <v>2</v>
      </c>
      <c r="O11" s="87">
        <f t="shared" si="0"/>
        <v>6</v>
      </c>
      <c r="P11" s="33"/>
      <c r="Q11" s="35"/>
      <c r="S11">
        <v>90</v>
      </c>
    </row>
    <row r="12" spans="1:21" x14ac:dyDescent="0.25">
      <c r="A12" s="5">
        <v>6</v>
      </c>
      <c r="B12" s="50" t="s">
        <v>44</v>
      </c>
      <c r="C12" s="52" t="s">
        <v>82</v>
      </c>
      <c r="D12" s="89">
        <v>177.7</v>
      </c>
      <c r="E12" s="81"/>
      <c r="F12" s="79"/>
      <c r="G12" s="7"/>
      <c r="H12" s="17"/>
      <c r="I12" s="18"/>
      <c r="J12" s="18"/>
      <c r="K12" s="20"/>
      <c r="L12" s="24"/>
      <c r="M12" s="27"/>
      <c r="N12" s="28">
        <f t="shared" si="0"/>
        <v>6</v>
      </c>
      <c r="O12" s="87">
        <f t="shared" si="0"/>
        <v>3</v>
      </c>
      <c r="P12" s="33"/>
      <c r="Q12" s="35"/>
      <c r="S12">
        <v>75</v>
      </c>
    </row>
    <row r="13" spans="1:21" x14ac:dyDescent="0.25">
      <c r="A13" s="5">
        <v>7</v>
      </c>
      <c r="B13" s="50" t="s">
        <v>44</v>
      </c>
      <c r="C13" s="52" t="s">
        <v>76</v>
      </c>
      <c r="D13" s="89">
        <v>156.1</v>
      </c>
      <c r="E13" s="81"/>
      <c r="F13" s="79"/>
      <c r="G13" s="7"/>
      <c r="H13" s="17"/>
      <c r="I13" s="18"/>
      <c r="J13" s="18"/>
      <c r="K13" s="20"/>
      <c r="L13" s="24"/>
      <c r="M13" s="27"/>
      <c r="N13" s="28">
        <f>VLOOKUP(B13,υψομετρα,2)</f>
        <v>6</v>
      </c>
      <c r="O13" s="10">
        <v>6</v>
      </c>
      <c r="P13" s="33"/>
      <c r="Q13" s="35"/>
    </row>
    <row r="14" spans="1:21" x14ac:dyDescent="0.25">
      <c r="A14" s="53"/>
      <c r="B14" s="54"/>
      <c r="C14" s="55"/>
      <c r="D14" s="56"/>
      <c r="E14" s="56"/>
      <c r="F14" s="53"/>
      <c r="G14" s="56"/>
      <c r="H14" s="57"/>
      <c r="I14" s="70"/>
      <c r="J14" s="57"/>
      <c r="K14" s="53"/>
      <c r="L14" s="56"/>
      <c r="M14" s="53"/>
      <c r="N14" s="56"/>
      <c r="O14" s="53"/>
      <c r="P14" s="56"/>
      <c r="Q14" s="53"/>
    </row>
    <row r="15" spans="1:21" x14ac:dyDescent="0.25">
      <c r="A15" s="5">
        <v>8</v>
      </c>
      <c r="B15" s="50" t="s">
        <v>43</v>
      </c>
      <c r="C15" s="51" t="s">
        <v>49</v>
      </c>
      <c r="D15" s="89">
        <v>61.3</v>
      </c>
      <c r="E15" s="81"/>
      <c r="F15" s="79"/>
      <c r="G15" s="7"/>
      <c r="H15" s="17"/>
      <c r="I15" s="18"/>
      <c r="J15" s="18"/>
      <c r="K15" s="20"/>
      <c r="L15" s="24"/>
      <c r="M15" s="27"/>
      <c r="N15" s="28">
        <f>VLOOKUP(B15,υψομετρα,2)</f>
        <v>2</v>
      </c>
      <c r="O15" s="30">
        <v>6</v>
      </c>
      <c r="P15" s="33"/>
      <c r="Q15" s="35"/>
      <c r="S15" s="37" t="s">
        <v>94</v>
      </c>
    </row>
    <row r="16" spans="1:21" x14ac:dyDescent="0.25">
      <c r="A16" s="5">
        <v>9</v>
      </c>
      <c r="B16" s="50" t="s">
        <v>49</v>
      </c>
      <c r="C16" s="52" t="s">
        <v>77</v>
      </c>
      <c r="D16" s="89">
        <v>408.7</v>
      </c>
      <c r="E16" s="81"/>
      <c r="F16" s="79"/>
      <c r="G16" s="7"/>
      <c r="H16" s="17"/>
      <c r="I16" s="18"/>
      <c r="J16" s="18"/>
      <c r="K16" s="20"/>
      <c r="L16" s="24"/>
      <c r="M16" s="27"/>
      <c r="N16" s="28">
        <f>VLOOKUP(B16,υψομετρα,2)</f>
        <v>5.5</v>
      </c>
      <c r="O16" s="10">
        <v>6</v>
      </c>
      <c r="P16" s="33"/>
      <c r="Q16" s="35"/>
      <c r="S16" t="s">
        <v>95</v>
      </c>
    </row>
    <row r="17" spans="1:19" x14ac:dyDescent="0.25">
      <c r="A17" s="5">
        <v>10</v>
      </c>
      <c r="B17" s="50" t="s">
        <v>49</v>
      </c>
      <c r="C17" s="52" t="s">
        <v>78</v>
      </c>
      <c r="D17" s="89">
        <v>356.4</v>
      </c>
      <c r="E17" s="81"/>
      <c r="F17" s="79"/>
      <c r="G17" s="7"/>
      <c r="H17" s="17"/>
      <c r="I17" s="18"/>
      <c r="J17" s="18"/>
      <c r="K17" s="20"/>
      <c r="L17" s="24"/>
      <c r="M17" s="27"/>
      <c r="N17" s="28">
        <f>VLOOKUP(B17,υψομετρα,2)</f>
        <v>5.5</v>
      </c>
      <c r="O17" s="10">
        <v>6</v>
      </c>
      <c r="P17" s="33"/>
      <c r="Q17" s="35"/>
      <c r="S17" s="37" t="s">
        <v>101</v>
      </c>
    </row>
    <row r="18" spans="1:19" x14ac:dyDescent="0.25">
      <c r="S18" t="s">
        <v>100</v>
      </c>
    </row>
    <row r="19" spans="1:19" x14ac:dyDescent="0.25">
      <c r="S19" t="s">
        <v>102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F20" sqref="F20"/>
    </sheetView>
  </sheetViews>
  <sheetFormatPr defaultRowHeight="15" x14ac:dyDescent="0.25"/>
  <cols>
    <col min="2" max="2" width="11" bestFit="1" customWidth="1"/>
    <col min="3" max="3" width="14.28515625" customWidth="1"/>
  </cols>
  <sheetData>
    <row r="1" spans="1:11" x14ac:dyDescent="0.25">
      <c r="A1" s="2"/>
      <c r="B1" t="s">
        <v>72</v>
      </c>
    </row>
    <row r="2" spans="1:11" x14ac:dyDescent="0.25">
      <c r="A2" s="69"/>
      <c r="B2" t="s">
        <v>73</v>
      </c>
    </row>
    <row r="3" spans="1:11" x14ac:dyDescent="0.25">
      <c r="A3" s="68"/>
      <c r="B3" s="44" t="s">
        <v>85</v>
      </c>
      <c r="C3" s="44"/>
      <c r="D3" s="44"/>
      <c r="E3" s="44"/>
      <c r="F3" s="44"/>
      <c r="G3" s="44"/>
    </row>
    <row r="4" spans="1:11" x14ac:dyDescent="0.25">
      <c r="A4" s="65" t="s">
        <v>57</v>
      </c>
      <c r="B4" s="73">
        <f>(B5/1000)*B6*B8/B7</f>
        <v>103200</v>
      </c>
      <c r="C4" t="s">
        <v>93</v>
      </c>
    </row>
    <row r="5" spans="1:11" x14ac:dyDescent="0.25">
      <c r="A5" s="65" t="s">
        <v>58</v>
      </c>
      <c r="B5" s="71">
        <v>120</v>
      </c>
      <c r="C5" t="s">
        <v>88</v>
      </c>
    </row>
    <row r="6" spans="1:11" x14ac:dyDescent="0.25">
      <c r="A6" s="65" t="s">
        <v>59</v>
      </c>
      <c r="B6" s="71">
        <v>0.86</v>
      </c>
      <c r="C6" t="s">
        <v>89</v>
      </c>
    </row>
    <row r="7" spans="1:11" x14ac:dyDescent="0.25">
      <c r="A7" s="65" t="s">
        <v>61</v>
      </c>
      <c r="B7" s="74">
        <v>1E-3</v>
      </c>
      <c r="C7" t="s">
        <v>90</v>
      </c>
    </row>
    <row r="8" spans="1:11" ht="17.25" x14ac:dyDescent="0.25">
      <c r="A8" s="65" t="s">
        <v>70</v>
      </c>
      <c r="B8" s="74">
        <v>1000</v>
      </c>
      <c r="C8" t="s">
        <v>91</v>
      </c>
    </row>
    <row r="9" spans="1:11" x14ac:dyDescent="0.25">
      <c r="A9" s="65" t="s">
        <v>60</v>
      </c>
      <c r="B9" s="74">
        <v>0.06</v>
      </c>
      <c r="C9" t="s">
        <v>92</v>
      </c>
    </row>
    <row r="10" spans="1:11" x14ac:dyDescent="0.25">
      <c r="A10" s="57"/>
      <c r="B10" s="57"/>
    </row>
    <row r="11" spans="1:11" x14ac:dyDescent="0.25">
      <c r="A11" s="75" t="s">
        <v>68</v>
      </c>
      <c r="B11" s="72">
        <f>B9/(3.7*B5)</f>
        <v>1.3513513513513514E-4</v>
      </c>
    </row>
    <row r="12" spans="1:11" x14ac:dyDescent="0.25">
      <c r="A12" s="63"/>
    </row>
    <row r="13" spans="1:11" ht="20.25" x14ac:dyDescent="0.25">
      <c r="A13" s="64" t="s">
        <v>64</v>
      </c>
      <c r="B13" s="64" t="s">
        <v>67</v>
      </c>
      <c r="C13" s="64" t="s">
        <v>69</v>
      </c>
      <c r="D13" s="64" t="s">
        <v>65</v>
      </c>
      <c r="E13" s="64" t="s">
        <v>66</v>
      </c>
      <c r="K13" t="s">
        <v>104</v>
      </c>
    </row>
    <row r="14" spans="1:11" x14ac:dyDescent="0.25">
      <c r="A14" s="71">
        <v>2.0199999999999999E-2</v>
      </c>
      <c r="B14" s="66">
        <f>B4*SQRT(A14)</f>
        <v>14667.475856465555</v>
      </c>
      <c r="C14" s="67">
        <f>2.51/B14</f>
        <v>1.7112692221637912E-4</v>
      </c>
      <c r="D14" s="65">
        <f>-2*LOG10(B11+C14)</f>
        <v>7.0278136087607823</v>
      </c>
      <c r="E14" s="82">
        <f>1/D14^2</f>
        <v>2.0246946286325937E-2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H17" sqref="H17"/>
    </sheetView>
  </sheetViews>
  <sheetFormatPr defaultRowHeight="15" x14ac:dyDescent="0.25"/>
  <cols>
    <col min="1" max="1" width="9.140625" style="1"/>
    <col min="2" max="2" width="7.7109375" customWidth="1"/>
  </cols>
  <sheetData>
    <row r="1" spans="1:2" x14ac:dyDescent="0.25">
      <c r="A1" s="1" t="s">
        <v>47</v>
      </c>
      <c r="B1" t="s">
        <v>48</v>
      </c>
    </row>
    <row r="2" spans="1:2" x14ac:dyDescent="0.25">
      <c r="B2" s="1" t="s">
        <v>36</v>
      </c>
    </row>
    <row r="3" spans="1:2" x14ac:dyDescent="0.25">
      <c r="A3" s="50" t="s">
        <v>41</v>
      </c>
      <c r="B3" s="1">
        <v>5</v>
      </c>
    </row>
    <row r="4" spans="1:2" x14ac:dyDescent="0.25">
      <c r="A4" s="1" t="s">
        <v>42</v>
      </c>
      <c r="B4" s="1">
        <v>9</v>
      </c>
    </row>
    <row r="5" spans="1:2" x14ac:dyDescent="0.25">
      <c r="A5" s="1" t="s">
        <v>43</v>
      </c>
      <c r="B5" s="1">
        <v>2</v>
      </c>
    </row>
    <row r="6" spans="1:2" x14ac:dyDescent="0.25">
      <c r="A6" s="1" t="s">
        <v>49</v>
      </c>
      <c r="B6" s="1">
        <v>5.5</v>
      </c>
    </row>
    <row r="7" spans="1:2" x14ac:dyDescent="0.25">
      <c r="A7" s="50" t="s">
        <v>44</v>
      </c>
      <c r="B7" s="1">
        <v>6</v>
      </c>
    </row>
    <row r="8" spans="1:2" x14ac:dyDescent="0.25">
      <c r="A8" s="1" t="s">
        <v>50</v>
      </c>
      <c r="B8" s="1">
        <v>2</v>
      </c>
    </row>
    <row r="9" spans="1:2" x14ac:dyDescent="0.25">
      <c r="A9" s="1" t="s">
        <v>51</v>
      </c>
      <c r="B9" s="1">
        <v>9</v>
      </c>
    </row>
    <row r="10" spans="1:2" x14ac:dyDescent="0.25">
      <c r="A10" s="1" t="s">
        <v>54</v>
      </c>
      <c r="B10" s="1">
        <v>6</v>
      </c>
    </row>
    <row r="11" spans="1:2" x14ac:dyDescent="0.25">
      <c r="A11" s="1" t="s">
        <v>74</v>
      </c>
      <c r="B11" s="1">
        <v>5</v>
      </c>
    </row>
    <row r="12" spans="1:2" x14ac:dyDescent="0.25">
      <c r="A12" s="1" t="s">
        <v>75</v>
      </c>
      <c r="B12" s="1">
        <v>3</v>
      </c>
    </row>
    <row r="13" spans="1:2" x14ac:dyDescent="0.25">
      <c r="A13" s="1" t="s">
        <v>83</v>
      </c>
      <c r="B13" s="1">
        <v>2</v>
      </c>
    </row>
    <row r="14" spans="1:2" x14ac:dyDescent="0.25">
      <c r="A14" s="1" t="s">
        <v>77</v>
      </c>
      <c r="B14" s="1">
        <v>1</v>
      </c>
    </row>
    <row r="15" spans="1:2" x14ac:dyDescent="0.25">
      <c r="A15" s="1" t="s">
        <v>84</v>
      </c>
      <c r="B15" s="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πίνακας κατανάλωσης</vt:lpstr>
      <vt:lpstr>υδραυλικοί υπολογισμοί</vt:lpstr>
      <vt:lpstr>friction factor calculator</vt:lpstr>
      <vt:lpstr>τοπογραφικά υψόμετρα</vt:lpstr>
      <vt:lpstr>'υδραυλικοί υπολογισμοί'!διαμετροι</vt:lpstr>
      <vt:lpstr>'υδραυλικοί υπολογισμοί'!υψομετρα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Sotiris</dc:creator>
  <cp:lastModifiedBy>Sotiris</cp:lastModifiedBy>
  <dcterms:created xsi:type="dcterms:W3CDTF">2019-01-03T15:28:49Z</dcterms:created>
  <dcterms:modified xsi:type="dcterms:W3CDTF">2019-01-08T11:01:39Z</dcterms:modified>
</cp:coreProperties>
</file>